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horvathova\Desktop\Novely zákonov\Novela zákona o dráhach21\HSR\"/>
    </mc:Choice>
  </mc:AlternateContent>
  <bookViews>
    <workbookView xWindow="0" yWindow="0" windowWidth="28800" windowHeight="1140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externalReferences>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6" i="10" l="1"/>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U40" i="10"/>
  <c r="U39" i="10"/>
  <c r="U38" i="10"/>
  <c r="U37" i="10"/>
  <c r="U36" i="10"/>
  <c r="U35" i="10"/>
  <c r="U34" i="10"/>
  <c r="U33" i="10"/>
  <c r="U32" i="10"/>
  <c r="U31" i="10"/>
  <c r="U30" i="10"/>
  <c r="U29" i="10"/>
  <c r="U28" i="10"/>
  <c r="U27" i="10"/>
  <c r="U26" i="10"/>
  <c r="U25" i="10"/>
  <c r="U24" i="10"/>
  <c r="U23" i="10"/>
  <c r="U22" i="10"/>
  <c r="U21" i="10"/>
  <c r="U20" i="10"/>
  <c r="U19" i="10"/>
  <c r="U18" i="10"/>
  <c r="U17" i="10"/>
  <c r="U16" i="10"/>
  <c r="U15" i="10"/>
  <c r="U14" i="10"/>
  <c r="U13" i="10"/>
  <c r="U12" i="10"/>
  <c r="U11" i="10"/>
  <c r="U10" i="10"/>
  <c r="U9" i="10"/>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G39" i="10"/>
  <c r="AG42" i="10"/>
  <c r="AJ42" i="10"/>
  <c r="AK42" i="10"/>
  <c r="AG45" i="10"/>
  <c r="AH45" i="10"/>
  <c r="AI45" i="10"/>
  <c r="AJ45" i="10"/>
  <c r="AK45" i="10"/>
  <c r="AL45" i="10"/>
  <c r="AM45" i="10"/>
  <c r="AG48" i="10"/>
  <c r="AH48" i="10"/>
  <c r="AI48" i="10"/>
  <c r="AJ48" i="10"/>
  <c r="AK48" i="10"/>
  <c r="AL48" i="10"/>
  <c r="AM48" i="10"/>
  <c r="AG51" i="10"/>
  <c r="AJ51" i="10"/>
  <c r="AK51" i="10"/>
  <c r="AG54" i="10"/>
  <c r="AJ54" i="10"/>
  <c r="AK54" i="10"/>
  <c r="AG57" i="10"/>
  <c r="AJ57" i="10"/>
  <c r="AK57" i="10"/>
  <c r="AG60" i="10"/>
  <c r="AJ60" i="10"/>
  <c r="AK60" i="10"/>
  <c r="AG63" i="10"/>
  <c r="AJ63" i="10"/>
  <c r="AK63" i="10"/>
  <c r="AG66" i="10"/>
  <c r="AJ66" i="10"/>
  <c r="AK66" i="10"/>
  <c r="AG69" i="10"/>
  <c r="AJ69" i="10"/>
  <c r="AK69" i="10"/>
  <c r="AG72" i="10"/>
  <c r="AJ72" i="10"/>
  <c r="AK72" i="10"/>
  <c r="AG75" i="10"/>
  <c r="AJ75" i="10"/>
  <c r="AK75" i="10"/>
  <c r="AG78" i="10"/>
  <c r="AJ78" i="10"/>
  <c r="AK78" i="10"/>
  <c r="AG81" i="10"/>
  <c r="AJ81" i="10"/>
  <c r="AK81" i="10"/>
  <c r="AG84" i="10"/>
  <c r="AJ84" i="10"/>
  <c r="AK84" i="10"/>
  <c r="AG87" i="10"/>
  <c r="AJ87" i="10"/>
  <c r="AK87" i="10"/>
  <c r="AG90" i="10"/>
  <c r="AJ90" i="10"/>
  <c r="AK90" i="10"/>
  <c r="AG93" i="10"/>
  <c r="AJ93" i="10"/>
  <c r="AK93" i="10"/>
  <c r="AG96" i="10"/>
  <c r="AJ96" i="10"/>
  <c r="AK96" i="10"/>
  <c r="AG99" i="10"/>
  <c r="AJ99" i="10"/>
  <c r="AK99" i="10"/>
  <c r="AG102" i="10"/>
  <c r="AJ102" i="10"/>
  <c r="AK102" i="10"/>
  <c r="AG105" i="10"/>
  <c r="AJ105" i="10"/>
  <c r="AK105" i="10"/>
  <c r="AG108" i="10"/>
  <c r="AJ108" i="10"/>
  <c r="AK108" i="10"/>
  <c r="AG111" i="10"/>
  <c r="AJ111" i="10"/>
  <c r="AK111" i="10"/>
  <c r="AG114" i="10"/>
  <c r="AJ114" i="10"/>
  <c r="AK114" i="10"/>
  <c r="AG117" i="10"/>
  <c r="AJ117" i="10"/>
  <c r="AK117" i="10"/>
  <c r="AG120" i="10"/>
  <c r="AJ120" i="10"/>
  <c r="AK120" i="10"/>
  <c r="AG123" i="10"/>
  <c r="AJ123" i="10"/>
  <c r="AK123" i="10"/>
  <c r="AG126" i="10"/>
  <c r="AH126" i="10"/>
  <c r="AI126" i="10"/>
  <c r="AJ126" i="10"/>
  <c r="AK126" i="10"/>
  <c r="AL126" i="10"/>
  <c r="AM126" i="10"/>
  <c r="AG129" i="10"/>
  <c r="AJ129" i="10"/>
  <c r="AK129" i="10"/>
  <c r="AG132" i="10"/>
  <c r="AJ132" i="10"/>
  <c r="AK132" i="10"/>
  <c r="AG135" i="10"/>
  <c r="AH135" i="10"/>
  <c r="AI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M9" i="10"/>
  <c r="AL9" i="10"/>
  <c r="AK9" i="10"/>
  <c r="AJ9"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90" i="10"/>
  <c r="BB78" i="10"/>
  <c r="BB54" i="10"/>
  <c r="BB51" i="10"/>
  <c r="BB48" i="10"/>
  <c r="BB42" i="10"/>
  <c r="AZ153" i="10"/>
  <c r="AZ111" i="10"/>
  <c r="AZ105" i="10"/>
  <c r="AZ63" i="10"/>
  <c r="AZ57" i="10"/>
  <c r="AX150" i="10"/>
  <c r="AX147" i="10"/>
  <c r="AX126" i="10"/>
  <c r="AX111" i="10"/>
  <c r="AX102" i="10"/>
  <c r="AX78" i="10"/>
  <c r="AX54" i="10"/>
  <c r="AX51" i="10"/>
  <c r="AX42" i="10"/>
  <c r="AX123" i="10" l="1"/>
  <c r="AX63" i="10"/>
  <c r="AX99" i="10"/>
  <c r="AZ51" i="10"/>
  <c r="AZ99" i="10"/>
  <c r="BB63" i="10"/>
  <c r="BB123" i="10"/>
  <c r="AX87" i="10"/>
  <c r="AZ75" i="10"/>
  <c r="AX75" i="10"/>
  <c r="AX135"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N102" i="10"/>
  <c r="BR102" i="10"/>
  <c r="BM102" i="10"/>
  <c r="BQ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J93" i="10"/>
  <c r="X93" i="10" s="1"/>
  <c r="AN93" i="10" s="1"/>
  <c r="J96" i="10"/>
  <c r="X96" i="10" s="1"/>
  <c r="AN96" i="10" s="1"/>
  <c r="J99" i="10"/>
  <c r="X99" i="10" s="1"/>
  <c r="AN99" i="10" s="1"/>
  <c r="J102" i="10"/>
  <c r="Z102" i="10" s="1"/>
  <c r="J105" i="10"/>
  <c r="X105" i="10" s="1"/>
  <c r="AN105" i="10" s="1"/>
  <c r="J108" i="10"/>
  <c r="X108" i="10" s="1"/>
  <c r="AN108" i="10" s="1"/>
  <c r="J111" i="10"/>
  <c r="X111" i="10" s="1"/>
  <c r="AN111" i="10" s="1"/>
  <c r="J114" i="10"/>
  <c r="Z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J57" i="10"/>
  <c r="X57" i="10" s="1"/>
  <c r="AN57" i="10" s="1"/>
  <c r="J60" i="10"/>
  <c r="X60" i="10" s="1"/>
  <c r="AN60" i="10" s="1"/>
  <c r="J63" i="10"/>
  <c r="X63" i="10" s="1"/>
  <c r="AN63" i="10" s="1"/>
  <c r="J66" i="10"/>
  <c r="Z66" i="10" s="1"/>
  <c r="J69" i="10"/>
  <c r="X69" i="10" s="1"/>
  <c r="AN69" i="10" s="1"/>
  <c r="J72" i="10"/>
  <c r="X72" i="10" s="1"/>
  <c r="AN72" i="10" s="1"/>
  <c r="J75" i="10"/>
  <c r="X75" i="10" s="1"/>
  <c r="AN75" i="10" s="1"/>
  <c r="J78" i="10"/>
  <c r="Z78" i="10" s="1"/>
  <c r="Z12" i="10"/>
  <c r="X15" i="10"/>
  <c r="Z18" i="10"/>
  <c r="AH18" i="10" s="1"/>
  <c r="Z21" i="10"/>
  <c r="Z24" i="10"/>
  <c r="Z30" i="10"/>
  <c r="X33" i="10"/>
  <c r="AN33" i="10" s="1"/>
  <c r="BD33" i="10" s="1"/>
  <c r="BE33" i="10" s="1"/>
  <c r="X36" i="10"/>
  <c r="X39" i="10"/>
  <c r="AN39" i="10" s="1"/>
  <c r="BD39" i="10" s="1"/>
  <c r="BE39" i="10" s="1"/>
  <c r="Z42" i="10"/>
  <c r="AP78" i="10" l="1"/>
  <c r="AH78" i="10"/>
  <c r="AP66" i="10"/>
  <c r="AH66" i="10"/>
  <c r="AP114" i="10"/>
  <c r="AH114" i="10"/>
  <c r="AP102" i="10"/>
  <c r="BW102" i="10" s="1"/>
  <c r="AH102" i="10"/>
  <c r="BO102" i="10" s="1"/>
  <c r="AP90" i="10"/>
  <c r="AH90" i="10"/>
  <c r="AP54" i="10"/>
  <c r="AH54" i="10"/>
  <c r="AP42" i="10"/>
  <c r="AH42" i="10"/>
  <c r="AN15" i="10"/>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X114" i="10"/>
  <c r="AN114" i="10" s="1"/>
  <c r="Z147" i="10"/>
  <c r="AP147" i="10" s="1"/>
  <c r="Z99" i="10"/>
  <c r="X150" i="10"/>
  <c r="AN150" i="10" s="1"/>
  <c r="X102" i="10"/>
  <c r="AN102" i="10" s="1"/>
  <c r="BU102" i="10" s="1"/>
  <c r="X54" i="10"/>
  <c r="AN54" i="10" s="1"/>
  <c r="Z135" i="10"/>
  <c r="AP135" i="10" s="1"/>
  <c r="Z87" i="10"/>
  <c r="X138" i="10"/>
  <c r="AN138" i="10" s="1"/>
  <c r="X90" i="10"/>
  <c r="AN90" i="10" s="1"/>
  <c r="X42" i="10"/>
  <c r="AN42" i="10" s="1"/>
  <c r="Z123" i="10"/>
  <c r="Z75" i="10"/>
  <c r="X66" i="10"/>
  <c r="AN66" i="10" s="1"/>
  <c r="X126" i="10"/>
  <c r="AN126" i="10" s="1"/>
  <c r="X78" i="10"/>
  <c r="AN78" i="10" s="1"/>
  <c r="X30" i="10"/>
  <c r="Z111" i="10"/>
  <c r="Z63" i="10"/>
  <c r="Z39" i="10"/>
  <c r="Z156" i="10"/>
  <c r="AP156" i="10" s="1"/>
  <c r="Z144" i="10"/>
  <c r="AP144" i="10" s="1"/>
  <c r="Z132" i="10"/>
  <c r="Z120" i="10"/>
  <c r="Z108" i="10"/>
  <c r="Z96" i="10"/>
  <c r="Z84" i="10"/>
  <c r="Z72" i="10"/>
  <c r="Z60" i="10"/>
  <c r="Z48" i="10"/>
  <c r="AP48" i="10" s="1"/>
  <c r="Z36" i="10"/>
  <c r="Z153" i="10"/>
  <c r="AP153" i="10" s="1"/>
  <c r="Z141" i="10"/>
  <c r="AP141" i="10" s="1"/>
  <c r="Z129" i="10"/>
  <c r="Z117" i="10"/>
  <c r="Z105" i="10"/>
  <c r="Z93" i="10"/>
  <c r="Z81" i="10"/>
  <c r="Z69" i="10"/>
  <c r="Z57" i="10"/>
  <c r="Z45" i="10"/>
  <c r="AP45" i="10" s="1"/>
  <c r="Z33" i="10"/>
  <c r="AP33" i="10" s="1"/>
  <c r="BF33" i="10" s="1"/>
  <c r="BG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AA45" i="10"/>
  <c r="AQ45" i="10" s="1"/>
  <c r="AA48" i="10"/>
  <c r="AQ48" i="10" s="1"/>
  <c r="AA51" i="10"/>
  <c r="AA54" i="10"/>
  <c r="AA57" i="10"/>
  <c r="AA60" i="10"/>
  <c r="AA63" i="10"/>
  <c r="AA66" i="10"/>
  <c r="AA69" i="10"/>
  <c r="AA72" i="10"/>
  <c r="AA75" i="10"/>
  <c r="AA78" i="10"/>
  <c r="AA81" i="10"/>
  <c r="AA84" i="10"/>
  <c r="AA87" i="10"/>
  <c r="AA90" i="10"/>
  <c r="AA93" i="10"/>
  <c r="AA96" i="10"/>
  <c r="AA99" i="10"/>
  <c r="AA102" i="10"/>
  <c r="AA105" i="10"/>
  <c r="AA108" i="10"/>
  <c r="AA111" i="10"/>
  <c r="AA114" i="10"/>
  <c r="AA117" i="10"/>
  <c r="AA120" i="10"/>
  <c r="AA123" i="10"/>
  <c r="AA126" i="10"/>
  <c r="AQ126" i="10" s="1"/>
  <c r="AA129" i="10"/>
  <c r="AA132" i="10"/>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A42" i="10"/>
  <c r="AQ129" i="10" l="1"/>
  <c r="AI129" i="10"/>
  <c r="AQ105" i="10"/>
  <c r="AI105" i="10"/>
  <c r="AQ93" i="10"/>
  <c r="AI93" i="10"/>
  <c r="AQ81" i="10"/>
  <c r="AI81" i="10"/>
  <c r="AQ69" i="10"/>
  <c r="AI69" i="10"/>
  <c r="AQ57" i="10"/>
  <c r="AI57" i="10"/>
  <c r="AP81" i="10"/>
  <c r="AH81" i="10"/>
  <c r="AP129" i="10"/>
  <c r="AH129" i="10"/>
  <c r="AP96" i="10"/>
  <c r="AH96" i="10"/>
  <c r="AP111" i="10"/>
  <c r="AH111" i="10"/>
  <c r="AQ102" i="10"/>
  <c r="BX102" i="10" s="1"/>
  <c r="AI102" i="10"/>
  <c r="BP102" i="10" s="1"/>
  <c r="AQ78" i="10"/>
  <c r="AI78" i="10"/>
  <c r="AQ66" i="10"/>
  <c r="AI66" i="10"/>
  <c r="AP93" i="10"/>
  <c r="AH93" i="10"/>
  <c r="AP60" i="10"/>
  <c r="AH60" i="10"/>
  <c r="AP108" i="10"/>
  <c r="AH108" i="10"/>
  <c r="AP75" i="10"/>
  <c r="AH75" i="10"/>
  <c r="AQ39" i="10"/>
  <c r="AI39" i="10"/>
  <c r="AQ123" i="10"/>
  <c r="AI123" i="10"/>
  <c r="AQ111" i="10"/>
  <c r="AI111" i="10"/>
  <c r="AQ99" i="10"/>
  <c r="AI99" i="10"/>
  <c r="AQ87" i="10"/>
  <c r="AI87" i="10"/>
  <c r="AQ75" i="10"/>
  <c r="AI75" i="10"/>
  <c r="AQ63" i="10"/>
  <c r="AI63" i="10"/>
  <c r="AQ51" i="10"/>
  <c r="AI51" i="10"/>
  <c r="AP57" i="10"/>
  <c r="AH57" i="10"/>
  <c r="AP105" i="10"/>
  <c r="AH105" i="10"/>
  <c r="AP72" i="10"/>
  <c r="AH72" i="10"/>
  <c r="AP120" i="10"/>
  <c r="AH120" i="10"/>
  <c r="AP39" i="10"/>
  <c r="BF39" i="10" s="1"/>
  <c r="BG39" i="10" s="1"/>
  <c r="AH39" i="10"/>
  <c r="AP123" i="10"/>
  <c r="AH123" i="10"/>
  <c r="AP87" i="10"/>
  <c r="AH87" i="10"/>
  <c r="AP51" i="10"/>
  <c r="AH51" i="10"/>
  <c r="AQ117" i="10"/>
  <c r="AI117" i="10"/>
  <c r="AQ42" i="10"/>
  <c r="AI42" i="10"/>
  <c r="AQ114" i="10"/>
  <c r="AI114" i="10"/>
  <c r="AQ90" i="10"/>
  <c r="AI90" i="10"/>
  <c r="AQ54" i="10"/>
  <c r="AI54" i="10"/>
  <c r="AQ132" i="10"/>
  <c r="AI132" i="10"/>
  <c r="AQ120" i="10"/>
  <c r="AI120" i="10"/>
  <c r="AQ108" i="10"/>
  <c r="AI108" i="10"/>
  <c r="AQ96" i="10"/>
  <c r="AI96" i="10"/>
  <c r="AQ84" i="10"/>
  <c r="AI84" i="10"/>
  <c r="AQ72" i="10"/>
  <c r="AI72" i="10"/>
  <c r="AQ60" i="10"/>
  <c r="AI60" i="10"/>
  <c r="AP69" i="10"/>
  <c r="AH69" i="10"/>
  <c r="AP117" i="10"/>
  <c r="AH117" i="10"/>
  <c r="AP84" i="10"/>
  <c r="AH84" i="10"/>
  <c r="AP132" i="10"/>
  <c r="AH132" i="10"/>
  <c r="AP63" i="10"/>
  <c r="AH63" i="10"/>
  <c r="AP99" i="10"/>
  <c r="AH99" i="10"/>
  <c r="J32" i="15"/>
  <c r="AP15" i="10"/>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BV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D132" i="10"/>
  <c r="AD129" i="10"/>
  <c r="AD126" i="10"/>
  <c r="AT126" i="10" s="1"/>
  <c r="AD123" i="10"/>
  <c r="AD120" i="10"/>
  <c r="AD117" i="10"/>
  <c r="AD114" i="10"/>
  <c r="AD111" i="10"/>
  <c r="AD108" i="10"/>
  <c r="AD105" i="10"/>
  <c r="AD102" i="10"/>
  <c r="AD99" i="10"/>
  <c r="AD96" i="10"/>
  <c r="AD93" i="10"/>
  <c r="AD90" i="10"/>
  <c r="AD87" i="10"/>
  <c r="AD84" i="10"/>
  <c r="AD81" i="10"/>
  <c r="AD78" i="10"/>
  <c r="AD75" i="10"/>
  <c r="AD72" i="10"/>
  <c r="AD69" i="10"/>
  <c r="AD66" i="10"/>
  <c r="AD63" i="10"/>
  <c r="AD60" i="10"/>
  <c r="AD57" i="10"/>
  <c r="AD54" i="10"/>
  <c r="AD51" i="10"/>
  <c r="AD48" i="10"/>
  <c r="AT48" i="10" s="1"/>
  <c r="AD45" i="10"/>
  <c r="AT45" i="10" s="1"/>
  <c r="AD42" i="10"/>
  <c r="AD39" i="10"/>
  <c r="AD36" i="10"/>
  <c r="AL36" i="10" s="1"/>
  <c r="AD33" i="10"/>
  <c r="AT33" i="10" s="1"/>
  <c r="BJ33" i="10" s="1"/>
  <c r="BK33" i="10" s="1"/>
  <c r="AD24" i="10"/>
  <c r="AD21" i="10"/>
  <c r="AD18" i="10"/>
  <c r="AD15" i="10"/>
  <c r="AT69" i="10" l="1"/>
  <c r="AL69" i="10"/>
  <c r="AT93" i="10"/>
  <c r="AL93" i="10"/>
  <c r="AT117" i="10"/>
  <c r="AL117" i="10"/>
  <c r="AT129" i="10"/>
  <c r="AL129" i="10"/>
  <c r="AT60" i="10"/>
  <c r="AL60" i="10"/>
  <c r="AT84" i="10"/>
  <c r="AL84" i="10"/>
  <c r="AT120" i="10"/>
  <c r="AL120" i="10"/>
  <c r="AT39" i="10"/>
  <c r="BJ39" i="10" s="1"/>
  <c r="BK39" i="10" s="1"/>
  <c r="AL39" i="10"/>
  <c r="AT51" i="10"/>
  <c r="AL51" i="10"/>
  <c r="AT63" i="10"/>
  <c r="AL63" i="10"/>
  <c r="AT75" i="10"/>
  <c r="AL75" i="10"/>
  <c r="AT87" i="10"/>
  <c r="AL87" i="10"/>
  <c r="AT99" i="10"/>
  <c r="AL99" i="10"/>
  <c r="AT111" i="10"/>
  <c r="AL111" i="10"/>
  <c r="AT123" i="10"/>
  <c r="AL123" i="10"/>
  <c r="AT135" i="10"/>
  <c r="AL135" i="10"/>
  <c r="AT57" i="10"/>
  <c r="AL57" i="10"/>
  <c r="AT81" i="10"/>
  <c r="AL81" i="10"/>
  <c r="AT105" i="10"/>
  <c r="AL105" i="10"/>
  <c r="AT72" i="10"/>
  <c r="AL72" i="10"/>
  <c r="AT96" i="10"/>
  <c r="AL96" i="10"/>
  <c r="AT108" i="10"/>
  <c r="AL108" i="10"/>
  <c r="AT132" i="10"/>
  <c r="AL132" i="10"/>
  <c r="AT42" i="10"/>
  <c r="AL42" i="10"/>
  <c r="AT54" i="10"/>
  <c r="AL54" i="10"/>
  <c r="AT66" i="10"/>
  <c r="AL66" i="10"/>
  <c r="AT78" i="10"/>
  <c r="AL78" i="10"/>
  <c r="AT90" i="10"/>
  <c r="AL90" i="10"/>
  <c r="AT102" i="10"/>
  <c r="CA102" i="10" s="1"/>
  <c r="AL102" i="10"/>
  <c r="BS102" i="10" s="1"/>
  <c r="AT114" i="10"/>
  <c r="AL114" i="10"/>
  <c r="AT36" i="10"/>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E105" i="10"/>
  <c r="AE117" i="10"/>
  <c r="AE153" i="10"/>
  <c r="AU153" i="10" s="1"/>
  <c r="AE24" i="10"/>
  <c r="AE36" i="10"/>
  <c r="AM36" i="10" s="1"/>
  <c r="AE48" i="10"/>
  <c r="AU48" i="10" s="1"/>
  <c r="AE60" i="10"/>
  <c r="AE72" i="10"/>
  <c r="AE84" i="10"/>
  <c r="AE96" i="10"/>
  <c r="AE108" i="10"/>
  <c r="AE120" i="10"/>
  <c r="AE132" i="10"/>
  <c r="AE144" i="10"/>
  <c r="AU144" i="10" s="1"/>
  <c r="AE156" i="10"/>
  <c r="AU156" i="10" s="1"/>
  <c r="AE45" i="10"/>
  <c r="AU45" i="10" s="1"/>
  <c r="AE69" i="10"/>
  <c r="AE93" i="10"/>
  <c r="AE129" i="10"/>
  <c r="AE141" i="10"/>
  <c r="AU141" i="10" s="1"/>
  <c r="AE39" i="10"/>
  <c r="AE51" i="10"/>
  <c r="AE63" i="10"/>
  <c r="AE75" i="10"/>
  <c r="AE87" i="10"/>
  <c r="AE99" i="10"/>
  <c r="AE111" i="10"/>
  <c r="AE123" i="10"/>
  <c r="AE135" i="10"/>
  <c r="AE147" i="10"/>
  <c r="AU147" i="10" s="1"/>
  <c r="AC120" i="10"/>
  <c r="AS120" i="10" s="1"/>
  <c r="CC120" i="10"/>
  <c r="J63" i="15" s="1"/>
  <c r="AE33" i="10"/>
  <c r="AU33" i="10" s="1"/>
  <c r="AE81" i="10"/>
  <c r="AE18" i="10"/>
  <c r="AM18" i="10" s="1"/>
  <c r="AE42" i="10"/>
  <c r="AE54" i="10"/>
  <c r="AE66" i="10"/>
  <c r="AE78" i="10"/>
  <c r="AE90" i="10"/>
  <c r="AE102" i="10"/>
  <c r="AE114" i="10"/>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B123" i="10"/>
  <c r="AR123" i="10" s="1"/>
  <c r="AB12" i="10"/>
  <c r="AB24" i="10"/>
  <c r="AB36" i="10"/>
  <c r="AJ36" i="10" s="1"/>
  <c r="AB48" i="10"/>
  <c r="AR48" i="10" s="1"/>
  <c r="AB60" i="10"/>
  <c r="AR60" i="10" s="1"/>
  <c r="AB72" i="10"/>
  <c r="AR72" i="10" s="1"/>
  <c r="AB84" i="10"/>
  <c r="AR84" i="10" s="1"/>
  <c r="AB96" i="10"/>
  <c r="AR96" i="10" s="1"/>
  <c r="AB108" i="10"/>
  <c r="AR108" i="10" s="1"/>
  <c r="AB126" i="10"/>
  <c r="AR126" i="10" s="1"/>
  <c r="AB15" i="10"/>
  <c r="AR15" i="10" s="1"/>
  <c r="BH15" i="10" s="1"/>
  <c r="BI15" i="10" s="1"/>
  <c r="AB39" i="10"/>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BY102" i="10" s="1"/>
  <c r="AB114" i="10"/>
  <c r="AR114" i="10" s="1"/>
  <c r="AU114" i="10" l="1"/>
  <c r="AM114" i="10"/>
  <c r="AU81" i="10"/>
  <c r="AM81" i="10"/>
  <c r="AU51" i="10"/>
  <c r="AM51" i="10"/>
  <c r="AU93" i="10"/>
  <c r="AM93" i="10"/>
  <c r="AU117" i="10"/>
  <c r="AM117" i="10"/>
  <c r="AU102" i="10"/>
  <c r="CB102" i="10" s="1"/>
  <c r="AM102" i="10"/>
  <c r="BT102" i="10" s="1"/>
  <c r="AU54" i="10"/>
  <c r="AM54" i="10"/>
  <c r="AU135" i="10"/>
  <c r="AM135" i="10"/>
  <c r="AU87" i="10"/>
  <c r="AM87" i="10"/>
  <c r="AU39" i="10"/>
  <c r="AM39" i="10"/>
  <c r="AU69" i="10"/>
  <c r="AM69" i="10"/>
  <c r="AU132" i="10"/>
  <c r="AM132" i="10"/>
  <c r="AU84" i="10"/>
  <c r="AM84" i="10"/>
  <c r="AU105" i="10"/>
  <c r="AM105" i="10"/>
  <c r="AU90" i="10"/>
  <c r="AM90" i="10"/>
  <c r="AU42" i="10"/>
  <c r="AM42" i="10"/>
  <c r="AU123" i="10"/>
  <c r="AM123" i="10"/>
  <c r="AU75" i="10"/>
  <c r="AM75" i="10"/>
  <c r="AU120" i="10"/>
  <c r="AM120" i="10"/>
  <c r="AU72" i="10"/>
  <c r="AM72" i="10"/>
  <c r="AU57" i="10"/>
  <c r="AM57" i="10"/>
  <c r="AU66" i="10"/>
  <c r="AM66" i="10"/>
  <c r="AU99" i="10"/>
  <c r="AM99" i="10"/>
  <c r="AU96" i="10"/>
  <c r="AM96" i="10"/>
  <c r="AU78" i="10"/>
  <c r="AM78" i="10"/>
  <c r="AU111" i="10"/>
  <c r="AM111" i="10"/>
  <c r="AU63" i="10"/>
  <c r="AM63" i="10"/>
  <c r="AU129" i="10"/>
  <c r="AM129" i="10"/>
  <c r="AU108" i="10"/>
  <c r="AM108" i="10"/>
  <c r="AU60" i="10"/>
  <c r="AM60" i="10"/>
  <c r="AR39" i="10"/>
  <c r="BH39" i="10" s="1"/>
  <c r="BI39" i="10" s="1"/>
  <c r="AJ39" i="10"/>
  <c r="AR135" i="10"/>
  <c r="AJ135" i="10"/>
  <c r="AU15" i="10"/>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BZ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AK36" i="10" s="1"/>
  <c r="CC36" i="10"/>
  <c r="J35" i="15" s="1"/>
  <c r="AC135" i="10"/>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39" i="10" l="1"/>
  <c r="AK39" i="10"/>
  <c r="AS135" i="10"/>
  <c r="AK135" i="10"/>
  <c r="AS15" i="10"/>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AD9" i="10" l="1"/>
  <c r="AT9" i="10" s="1"/>
  <c r="BJ9" i="10" s="1"/>
  <c r="BK9" i="10" l="1"/>
  <c r="CC9" i="10"/>
  <c r="J26" i="15" s="1"/>
  <c r="AE9" i="10"/>
  <c r="BB9" i="10"/>
  <c r="BC9" i="10" s="1"/>
  <c r="E5" i="11"/>
  <c r="E4" i="11"/>
  <c r="F4" i="11" s="1"/>
  <c r="D7" i="11"/>
  <c r="F3" i="11"/>
  <c r="I3" i="11"/>
  <c r="J3" i="11"/>
  <c r="L3" i="11" s="1"/>
  <c r="I4" i="11"/>
  <c r="J4" i="11"/>
  <c r="L4" i="11" s="1"/>
  <c r="I5" i="11"/>
  <c r="J5" i="11"/>
  <c r="L5" i="11" s="1"/>
  <c r="AU9" i="10" l="1"/>
  <c r="E6" i="11"/>
  <c r="E7" i="11" s="1"/>
  <c r="F5" i="11"/>
  <c r="M3" i="11"/>
  <c r="F6" i="11" l="1"/>
  <c r="G3" i="11" s="1"/>
  <c r="F7" i="11" l="1"/>
  <c r="AD30" i="10"/>
  <c r="AT30" i="10" s="1"/>
  <c r="BJ30" i="10" s="1"/>
  <c r="BK30" i="10" s="1"/>
  <c r="AE30" i="10" l="1"/>
  <c r="AU30" i="10" s="1"/>
  <c r="CC30" i="10"/>
  <c r="J33" i="15" s="1"/>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<sst xmlns="http://schemas.openxmlformats.org/spreadsheetml/2006/main" count="912" uniqueCount="308">
  <si>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</si>
  <si>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</si>
  <si>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</si>
  <si>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</si>
  <si>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</si>
  <si>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</si>
  <si>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</si>
  <si>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</si>
  <si>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</si>
  <si>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</si>
  <si>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</si>
  <si>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</si>
  <si>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</si>
  <si>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</si>
  <si>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</si>
  <si>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</si>
  <si>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</si>
  <si>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</si>
  <si>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</si>
  <si>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</si>
  <si>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</si>
  <si>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</si>
  <si>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</si>
  <si>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</si>
  <si>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</si>
  <si>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</si>
  <si>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</si>
  <si>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</si>
  <si>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</si>
  <si>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</si>
  <si>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</si>
  <si>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</si>
  <si>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</si>
  <si>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</si>
  <si>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</si>
  <si>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</si>
  <si>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</si>
  <si>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</si>
  <si>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</si>
  <si>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</si>
  <si>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</si>
  <si>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</si>
  <si>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</si>
  <si>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</si>
  <si>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</si>
  <si>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</si>
  <si>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</si>
  <si>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</si>
  <si>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</si>
  <si>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</si>
  <si>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</si>
  <si>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</si>
  <si>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</si>
  <si>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</si>
  <si>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</si>
  <si>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</si>
  <si>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</si>
  <si>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</si>
  <si>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</si>
  <si>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</si>
  <si>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</si>
  <si>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</si>
  <si>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</si>
  <si>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</si>
  <si>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</si>
  <si>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</si>
  <si>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</si>
  <si>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</si>
  <si>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</si>
  <si>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</si>
  <si>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</si>
  <si>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</si>
  <si>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</si>
  <si>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</si>
  <si>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</si>
  <si>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</si>
  <si>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</si>
  <si>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</si>
  <si>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</si>
  <si>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</si>
  <si>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</si>
  <si>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</si>
  <si>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</si>
  <si>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</si>
  <si>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</si>
  <si>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</si>
  <si>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</si>
  <si>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</si>
  <si>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</si>
  <si>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</si>
  <si>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</si>
  <si>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</si>
  <si>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</si>
  <si>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</si>
  <si>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</si>
  <si>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</si>
  <si>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</si>
  <si>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</si>
  <si>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</si>
  <si>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</si>
  <si>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</si>
  <si>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</si>
  <si>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</si>
  <si>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</si>
  <si>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</si>
  <si>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</si>
  <si>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</si>
  <si>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</si>
  <si>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</si>
  <si>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</si>
  <si>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</si>
  <si>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</si>
  <si>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</si>
  <si>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</si>
  <si>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</si>
  <si>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</si>
  <si>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</si>
  <si>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</si>
  <si>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</si>
  <si>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</si>
  <si>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</si>
  <si>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</si>
  <si>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</si>
  <si>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</si>
  <si>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</si>
  <si>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</si>
  <si>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</si>
  <si>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</si>
  <si>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</si>
  <si>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</si>
  <si>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</si>
  <si>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</si>
  <si>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</si>
  <si>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</si>
  <si>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</si>
  <si>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</si>
  <si>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</si>
  <si>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</si>
  <si>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</si>
  <si>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</si>
  <si>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</si>
  <si>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</si>
  <si>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</si>
  <si>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</si>
  <si>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</si>
  <si>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</si>
  <si>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</si>
  <si>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</si>
  <si>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</si>
  <si>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</si>
  <si>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</si>
  <si>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</si>
  <si>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</si>
  <si>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</si>
  <si>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</si>
  <si>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</si>
  <si>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</si>
  <si>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</si>
  <si>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</si>
  <si>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</si>
  <si>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</si>
  <si>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</si>
  <si>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</si>
  <si>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</si>
  <si>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</si>
  <si>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</si>
  <si>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</si>
  <si>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</si>
  <si>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</si>
  <si>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</si>
  <si>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</si>
  <si>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</si>
  <si>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</si>
  <si>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</si>
  <si>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</si>
  <si>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</si>
  <si>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</si>
  <si>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</si>
  <si>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</si>
  <si>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</si>
  <si>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</si>
  <si>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</si>
  <si>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</si>
  <si>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</si>
  <si>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</si>
  <si>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</si>
  <si>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</si>
  <si>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</si>
  <si>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</si>
  <si>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</si>
  <si>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</si>
  <si>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</si>
  <si>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</si>
  <si>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</si>
  <si>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</si>
  <si>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</si>
  <si>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</si>
  <si>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</si>
  <si>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</si>
  <si>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</si>
  <si>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</si>
  <si>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</si>
  <si>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</si>
  <si>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</si>
  <si>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</si>
  <si>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</si>
  <si>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</si>
  <si>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</si>
  <si>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</si>
  <si>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</si>
  <si>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</si>
  <si>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</si>
  <si>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Schválenie typu električkovlaku, jeho podstatnej zmeny typu alebo technickej spôsobilosti na prevádzku</t>
  </si>
  <si>
    <t>Uvádzanie vozidla turisticko - hospodárskej dráhy, historického vozidla špeciálnej dráhy, historickej električky a historického trolejbusu do prevádzky</t>
  </si>
  <si>
    <t xml:space="preserve">Povoľovanie typu železničného vozidla na miestne, historické alebo turistické účely a železničného vozidla pre vlečky </t>
  </si>
  <si>
    <t>Preukaz rušňovodiča</t>
  </si>
  <si>
    <t>Spôsobilosť na vedenie dráhového vozidla - nakoľajené mobilné zariadenie na výstavbu a údržbu ŽI</t>
  </si>
  <si>
    <t>Preukazovanie splnenia podmienok na vedenie dráhového vozidla - požaduje sa predkladanie iba kópií dokladov</t>
  </si>
  <si>
    <t>Preukazovanie splnenia podmienok na vedenie dráhového vozidla - nepredkladanie niektorých dokladov</t>
  </si>
  <si>
    <t>Skúšobný komisár</t>
  </si>
  <si>
    <t xml:space="preserve">Odborná spôsobilosť, zdravotná spôsobilosť a psychická spôsobilosť - zníženie počtu povinných školení </t>
  </si>
  <si>
    <t>Povinnosť poskytovať regulačnému orgánu informácie a údaje potrebné na preskúmanie trvania podmienok vydaného povolenia na prevádzkovanie dráhy</t>
  </si>
  <si>
    <t xml:space="preserve">Povolenie modernizácie alebo obnovy typu  železničného vozidla s vlastným pohonom pre železničnú dráhu alebo osobného vozňa pre rýchlosť nad 160 km/h
</t>
  </si>
  <si>
    <t xml:space="preserve">Povolenie modernizácie alebo obnovy typu ťahaného železničného vozidla pre železničnú dráhu
</t>
  </si>
  <si>
    <t>Schválenie typu dráhového vozidla pre špeciálne dráhy</t>
  </si>
  <si>
    <t>Schválenie podstatnej zmeny dráhového vozidla pre špeciálne dráhy</t>
  </si>
  <si>
    <t>Vydanie duplikátu dokladu o schválení typu, o povolení typu alebo o povolení modernizácie alebo obnovy typu podľa písmen a) až j)</t>
  </si>
  <si>
    <t>Vydanie poverenia na vzdelávanie a overovanie odbornej spôsobilosti zamestnancov prevádzkovateľov lanových dráh a dráhových podnikov poskytujúcich dopravné služby na lanových dráhach</t>
  </si>
  <si>
    <t>Vydanie poverenia na posudzovanie technickej dokumentácie a schvaľovanie spôsobilosti určených technických zariadení</t>
  </si>
  <si>
    <t>Vydanie poverenia na overovanie splnenia požiadaviek na vykonávanie určených 
činností</t>
  </si>
  <si>
    <t>Vydanie poverenia na posudzovanie rizík</t>
  </si>
  <si>
    <t>Vykonanie zmeny vo vydanom poverení podľa písmena t) až z)</t>
  </si>
  <si>
    <t>Vykonanie skúšky o odbornej spôsobilosti na výkon činnosti bezpečnostného poradcu pre prepravu nebezpečného tovaru po železnici</t>
  </si>
  <si>
    <t>Vydanie technického preukazu dráhového vozidla pre železničnú dráhu, električkovú dráhu, trolejbusovú dráhu alebo pre špeciálnu dráhu</t>
  </si>
  <si>
    <t>Pridelenie značky držiteľa železničného vozidla</t>
  </si>
  <si>
    <t>Zmena registrovaných údajov subjektov železničného vozidla</t>
  </si>
  <si>
    <t>Zmena alebo zrušenie značky držiteľa železničného vozidla</t>
  </si>
  <si>
    <t>Povolenie na uvedenie železničného vozidla na trh alebo do prevádzky</t>
  </si>
  <si>
    <t>Zmena alebo zrušenie povolenia na uvedenie železničného vozidla na trh alebo do prevádzky</t>
  </si>
  <si>
    <t>Pridelenie evidenčného čísla železničnému vozidlu</t>
  </si>
  <si>
    <t xml:space="preserve">Zmena alebo zrušenie evidenčného čísla železničného  vozidla
</t>
  </si>
  <si>
    <t xml:space="preserve">Zaregistrovanie železničného vozidla do národného registra železničných vozidiel
</t>
  </si>
  <si>
    <t>Vydanie oprávnenia podnikateľovi podľa osobitných predpisov na výkon určených činností v oblasti určených technických zariadení na dráhach za každú činnosť alebo činnosť zvárania alebo nedeštruktívneho skúšania</t>
  </si>
  <si>
    <t>Poskytnutie informácií na základe žiadosti o predbežné zapojenie podľa osobitného predpisu 21c)</t>
  </si>
  <si>
    <t xml:space="preserve">Vydanie  preukazu  na  vedenie  dráhového vozidla na všetkých dráhach
</t>
  </si>
  <si>
    <t>Vykonanie  zmeny  v  preukaze  na  vedenie dráhového vozidla a na riadenie chodu lanovej dráhy</t>
  </si>
  <si>
    <t>Vydanie  bezpečnostného osvedčenia  pre železničný podnik</t>
  </si>
  <si>
    <t xml:space="preserve">Vydanie bezpečnostného povolenia pre manažéra infraštruktúry
</t>
  </si>
  <si>
    <t xml:space="preserve">Zmena alebo zrušenie bezpečnostného osvedčenia podľa písmena c), alebo bezpečnostného povolenia podľa písmena d)
</t>
  </si>
  <si>
    <t>Vydanie vyhlásenia o uznaní skúšajúcich rušňovodičov</t>
  </si>
  <si>
    <t>Vydanie výnimky zo stavebno – technických požiadaviek na projektovanie, výstavbu a prevádzku dráhy</t>
  </si>
  <si>
    <t>Vydanie licencie na zachádzanie na železničnú infraštruktúru</t>
  </si>
  <si>
    <t>Obnovenie platnosti pozastavenej licencie na poskytovanie dopravných služieb na dráhe na žiadosť držiteľa</t>
  </si>
  <si>
    <t>Vykonanie skúšky o odbornej spôsobilosti na vykonávanie: obsluhy určeného technického zariadenia a na prácu s určeným technickým 
zariadením</t>
  </si>
  <si>
    <t>Udeľovanie licencií - poistenie</t>
  </si>
  <si>
    <t>Licencia na zachádzanie na železničnú infraštruktúru</t>
  </si>
  <si>
    <t>Udeľovanie licencií, výpis z registra trestov</t>
  </si>
  <si>
    <t>Udeľovanie licencií - zodpovedný zástupca</t>
  </si>
  <si>
    <t>513/2009 Z. z.</t>
  </si>
  <si>
    <t>514/2009 Z. z.</t>
  </si>
  <si>
    <t>návrh zákona</t>
  </si>
  <si>
    <t>145/1995 Z. z.</t>
  </si>
  <si>
    <t>145/1995 Z. z. + návrh zákona</t>
  </si>
  <si>
    <t>§ 22 ods. 8</t>
  </si>
  <si>
    <t>§ 22 ods. 9</t>
  </si>
  <si>
    <t xml:space="preserve">§ 22a </t>
  </si>
  <si>
    <t>§ 26 ods. 2</t>
  </si>
  <si>
    <t>§ 25 ods. 2</t>
  </si>
  <si>
    <t>§ 25 ods. 4</t>
  </si>
  <si>
    <t>§ 26 ods. 2 písm. b)</t>
  </si>
  <si>
    <t>§ 32 ods. 4</t>
  </si>
  <si>
    <t>Čl. I</t>
  </si>
  <si>
    <t xml:space="preserve">položka 70 písm. b)
</t>
  </si>
  <si>
    <t xml:space="preserve">položka 70 písm. d)
</t>
  </si>
  <si>
    <t>Čl.II</t>
  </si>
  <si>
    <t xml:space="preserve">položka 70 písm. j)
</t>
  </si>
  <si>
    <t xml:space="preserve">položka 71 písm. a)
</t>
  </si>
  <si>
    <t xml:space="preserve">položka 71 písm. e)
</t>
  </si>
  <si>
    <t xml:space="preserve">položka 71 písm. f)
</t>
  </si>
  <si>
    <t xml:space="preserve">položka 71 písm. g)
</t>
  </si>
  <si>
    <t xml:space="preserve">položka 71 písm. h)
</t>
  </si>
  <si>
    <t xml:space="preserve">položka 71 písm. i)
</t>
  </si>
  <si>
    <t xml:space="preserve">položka 71 písm. j)
</t>
  </si>
  <si>
    <t xml:space="preserve">položka 71 písm. k)
</t>
  </si>
  <si>
    <t xml:space="preserve">položka 71 písm. l)
</t>
  </si>
  <si>
    <t>položka 203 písm. a) + čl. II</t>
  </si>
  <si>
    <t xml:space="preserve">položka 75 písm. a)
</t>
  </si>
  <si>
    <t xml:space="preserve">položka 75 písm. b)
</t>
  </si>
  <si>
    <t xml:space="preserve">položka 75 písm. c)
</t>
  </si>
  <si>
    <t xml:space="preserve">položka 75 písm. d)
</t>
  </si>
  <si>
    <t xml:space="preserve">položka 75 písm. e)
</t>
  </si>
  <si>
    <t>položka 89 písm. b) bod 1 + Čl. II</t>
  </si>
  <si>
    <t xml:space="preserve">položka 203 písm. e) bod 2 </t>
  </si>
  <si>
    <t>§ 11 ods. 5</t>
  </si>
  <si>
    <t>Čl.III</t>
  </si>
  <si>
    <t xml:space="preserve">§ 11 ods. 2 </t>
  </si>
  <si>
    <t>§ 11 ods. 4 + § 12 ods. 2 písm. c</t>
  </si>
  <si>
    <t>vlastník/držiteľ vozidla</t>
  </si>
  <si>
    <t>dráhový podnik</t>
  </si>
  <si>
    <t>vlastník/prevádzkovateľ dráhy, dráhový podnik</t>
  </si>
  <si>
    <t>vlastník/prevádzkovateľ dráhy</t>
  </si>
  <si>
    <t>poverené PO</t>
  </si>
  <si>
    <t>držiteľ vozidla</t>
  </si>
  <si>
    <t>prevádzkovateľ dráhy, dráhový podnik</t>
  </si>
  <si>
    <t>prevádzkovateľa dráhy</t>
  </si>
  <si>
    <t>N</t>
  </si>
  <si>
    <t>Out (znižuje náklady)</t>
  </si>
  <si>
    <t>In (zvyšuje náklady)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</si>
</sst>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8">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4" fontId="8" fillId="10" borderId="1" xfId="2" applyNumberFormat="1" applyFont="1" applyFill="1" applyBorder="1" applyAlignment="1" applyProtection="1">
      <alignment horizontal="center" vertical="center" wrapText="1"/>
      <protection locked="0"/>
    </xf>
    <xf numFmtId="3" fontId="8" fillId="10" borderId="1" xfId="2" applyNumberFormat="1"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67" xfId="2" applyNumberFormat="1" applyFont="1" applyFill="1" applyBorder="1" applyAlignment="1" applyProtection="1">
      <alignment horizontal="center" vertical="center" wrapText="1"/>
      <protection locked="0"/>
    </xf>
    <xf numFmtId="1" fontId="8" fillId="10" borderId="79" xfId="2" applyNumberFormat="1" applyFont="1" applyFill="1" applyBorder="1" applyAlignment="1" applyProtection="1">
      <alignment horizontal="center" vertical="center" wrapText="1"/>
      <protection locked="0"/>
    </xf>
    <xf numFmtId="1" fontId="8" fillId="10" borderId="4"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67" xfId="2" applyFont="1" applyFill="1" applyBorder="1" applyAlignment="1" applyProtection="1">
      <alignment horizontal="center" vertical="center" wrapText="1"/>
      <protection locked="0"/>
    </xf>
    <xf numFmtId="0" fontId="8" fillId="10" borderId="79" xfId="2" applyFont="1" applyFill="1" applyBorder="1" applyAlignment="1" applyProtection="1">
      <alignment horizontal="center" vertical="center" wrapText="1"/>
      <protection locked="0"/>
    </xf>
    <xf numFmtId="0" fontId="8" fillId="10" borderId="4"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3" fillId="10" borderId="1" xfId="2" applyFont="1" applyFill="1" applyBorder="1" applyAlignment="1" applyProtection="1">
      <alignment horizontal="center" vertical="center" wrapText="1"/>
      <protection locked="0"/>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vorakova/AppData/Local/Microsoft/Windows/Temporary%20Internet%20Files/Content.Outlook/BU55237Q/08b_kalkula&#269;ka%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á kalkulačka"/>
      <sheetName val="Krok 1- Kalkulačka "/>
      <sheetName val="Krok 2- Tabuľky na skopírovanie"/>
      <sheetName val="Vysvetlivky ku kroku 1"/>
      <sheetName val="Dotknuté subjekty"/>
      <sheetName val="vstupy"/>
      <sheetName val="Krok 2- Tabuľky na skopírov_1"/>
    </sheetNames>
    <sheetDataSet>
      <sheetData sheetId="0"/>
      <sheetData sheetId="1"/>
      <sheetData sheetId="2"/>
      <sheetData sheetId="3"/>
      <sheetData sheetId="4"/>
      <sheetData sheetId="5">
        <row r="2">
          <cell r="B2" t="str">
            <v>Vyberte typickú povinnosť</v>
          </cell>
          <cell r="C2">
            <v>0</v>
          </cell>
        </row>
        <row r="3">
          <cell r="B3" t="str">
            <v>Evidencia, vedenie dokumentácie</v>
          </cell>
          <cell r="C3">
            <v>300</v>
          </cell>
        </row>
        <row r="4">
          <cell r="B4" t="str">
            <v>Inventarizácia</v>
          </cell>
          <cell r="C4">
            <v>460</v>
          </cell>
        </row>
        <row r="5">
          <cell r="B5" t="str">
            <v>Archivácia</v>
          </cell>
          <cell r="C5">
            <v>60</v>
          </cell>
        </row>
        <row r="6">
          <cell r="B6" t="str">
            <v>Ohlásenie, oznámenie, poskytnutie informácie</v>
          </cell>
          <cell r="C6">
            <v>60</v>
          </cell>
        </row>
        <row r="7">
          <cell r="B7" t="str">
            <v>Poskytnutie súčinnosti</v>
          </cell>
          <cell r="C7">
            <v>100</v>
          </cell>
        </row>
        <row r="8">
          <cell r="B8" t="str">
            <v>Predloženie dokladu/dokumentu papierovo</v>
          </cell>
          <cell r="C8">
            <v>50</v>
          </cell>
        </row>
        <row r="9">
          <cell r="B9" t="str">
            <v>Predloženie dokladu/dokumentu elektornicky</v>
          </cell>
          <cell r="C9">
            <v>30</v>
          </cell>
        </row>
        <row r="10">
          <cell r="B10" t="str">
            <v>Overenie súladu</v>
          </cell>
          <cell r="C10">
            <v>220</v>
          </cell>
        </row>
        <row r="11">
          <cell r="B11" t="str">
            <v>Vypracovanie dokumentu/správy</v>
          </cell>
          <cell r="C11">
            <v>650</v>
          </cell>
        </row>
        <row r="12">
          <cell r="B12" t="str">
            <v>Žiadosť/návrh</v>
          </cell>
          <cell r="C12">
            <v>200</v>
          </cell>
        </row>
      </sheetData>
      <sheetData sheetId="6"/>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09375" defaultRowHeight="13.2" x14ac:dyDescent="0.25"/>
  <cols>
    <col min="1" max="1" width="2.109375" style="4" customWidth="1"/>
    <col min="2" max="2" width="35" style="4" customWidth="1"/>
    <col min="3" max="3" width="9.88671875" style="14" customWidth="1"/>
    <col min="4" max="4" width="21" style="15" customWidth="1"/>
    <col min="5" max="5" width="21.44140625" style="4" customWidth="1"/>
    <col min="6" max="6" width="22.109375" style="4" customWidth="1"/>
    <col min="7" max="7" width="18.33203125" style="4" customWidth="1"/>
    <col min="8" max="8" width="18.6640625" style="4" customWidth="1"/>
    <col min="9" max="9" width="15.6640625" style="4" hidden="1" customWidth="1"/>
    <col min="10" max="10" width="13.33203125" style="4" hidden="1" customWidth="1"/>
    <col min="11" max="11" width="21.33203125" style="4" hidden="1" customWidth="1"/>
    <col min="12" max="18" width="14.33203125" style="4" hidden="1" customWidth="1"/>
    <col min="19" max="20" width="21.44140625" style="4" customWidth="1"/>
    <col min="21" max="21" width="9.44140625" style="4" customWidth="1"/>
    <col min="22" max="22" width="9.109375" style="4" customWidth="1"/>
    <col min="23" max="16384" width="9.109375" style="4"/>
  </cols>
  <sheetData>
    <row r="1" spans="1:23" ht="13.8" thickBot="1" x14ac:dyDescent="0.3"/>
    <row r="2" spans="1:23" ht="46.5" customHeight="1" x14ac:dyDescent="0.25">
      <c r="B2" s="250" t="s">
        <v>34</v>
      </c>
      <c r="C2" s="251"/>
      <c r="D2" s="34" t="s">
        <v>38</v>
      </c>
      <c r="E2" s="35" t="s">
        <v>23</v>
      </c>
    </row>
    <row r="3" spans="1:23" ht="24.75" customHeight="1" x14ac:dyDescent="0.25">
      <c r="B3" s="244" t="s">
        <v>35</v>
      </c>
      <c r="C3" s="245"/>
      <c r="D3" s="45">
        <f>SUM(M11:M13)</f>
        <v>0</v>
      </c>
      <c r="E3" s="36">
        <f>SUM(N11:N13)</f>
        <v>0</v>
      </c>
    </row>
    <row r="4" spans="1:23" ht="24.75" customHeight="1" x14ac:dyDescent="0.25">
      <c r="B4" s="246" t="s">
        <v>36</v>
      </c>
      <c r="C4" s="247"/>
      <c r="D4" s="46">
        <f>SUM(O11:O13)</f>
        <v>0</v>
      </c>
      <c r="E4" s="37">
        <f>SUM(P11:P13)</f>
        <v>0</v>
      </c>
    </row>
    <row r="5" spans="1:23" ht="24.75" customHeight="1" x14ac:dyDescent="0.25">
      <c r="B5" s="248" t="s">
        <v>37</v>
      </c>
      <c r="C5" s="249"/>
      <c r="D5" s="47">
        <f>SUM(K11:K13)</f>
        <v>0</v>
      </c>
      <c r="E5" s="38">
        <f>SUM(L11:L13)</f>
        <v>0</v>
      </c>
    </row>
    <row r="6" spans="1:23" ht="32.25" customHeight="1" thickBot="1" x14ac:dyDescent="0.3">
      <c r="B6" s="39" t="s">
        <v>24</v>
      </c>
      <c r="C6" s="40"/>
      <c r="D6" s="48">
        <f>SUM(Q11:Q13)</f>
        <v>0</v>
      </c>
      <c r="E6" s="41">
        <f>SUM(R11:R13)</f>
        <v>0</v>
      </c>
    </row>
    <row r="8" spans="1:23" s="7" customFormat="1" ht="13.8" thickBot="1" x14ac:dyDescent="0.3">
      <c r="A8" s="8"/>
      <c r="B8" s="232" t="s">
        <v>15</v>
      </c>
      <c r="C8" s="232"/>
      <c r="D8" s="27">
        <v>835</v>
      </c>
      <c r="E8" s="5"/>
      <c r="F8" s="5"/>
      <c r="G8" s="5"/>
      <c r="H8" s="5"/>
      <c r="I8" s="5"/>
      <c r="J8" s="5"/>
      <c r="K8" s="5"/>
      <c r="L8" s="6"/>
      <c r="M8" s="5"/>
      <c r="N8" s="5"/>
      <c r="O8" s="5"/>
      <c r="P8" s="5"/>
      <c r="Q8" s="6"/>
      <c r="R8" s="6"/>
    </row>
    <row r="9" spans="1:23" s="7" customFormat="1" ht="20.25" customHeight="1" x14ac:dyDescent="0.25">
      <c r="A9" s="8"/>
      <c r="B9" s="233" t="s">
        <v>41</v>
      </c>
      <c r="C9" s="234"/>
      <c r="D9" s="234"/>
      <c r="E9" s="235" t="s">
        <v>39</v>
      </c>
      <c r="F9" s="235" t="s">
        <v>40</v>
      </c>
      <c r="G9" s="228" t="s">
        <v>46</v>
      </c>
      <c r="H9" s="230" t="s">
        <v>13</v>
      </c>
      <c r="I9" s="266" t="s">
        <v>13</v>
      </c>
      <c r="J9" s="268" t="s">
        <v>0</v>
      </c>
    </row>
    <row r="10" spans="1:23" s="13" customFormat="1" ht="60" customHeight="1" thickBot="1" x14ac:dyDescent="0.3">
      <c r="A10" s="25"/>
      <c r="B10" s="237" t="s">
        <v>42</v>
      </c>
      <c r="C10" s="238"/>
      <c r="D10" s="28" t="s">
        <v>43</v>
      </c>
      <c r="E10" s="236"/>
      <c r="F10" s="236"/>
      <c r="G10" s="229"/>
      <c r="H10" s="231"/>
      <c r="I10" s="267"/>
      <c r="J10" s="269"/>
      <c r="K10" s="26"/>
      <c r="L10" s="24"/>
      <c r="S10" s="21"/>
    </row>
    <row r="11" spans="1:23" s="18" customFormat="1" x14ac:dyDescent="0.25">
      <c r="A11" s="16"/>
      <c r="B11" s="42" t="s">
        <v>51</v>
      </c>
      <c r="C11" s="31">
        <f>IFERROR(VLOOKUP(B11,vstupy!$B$2:$C$13,2,FALSE),0)</f>
        <v>0</v>
      </c>
      <c r="D11" s="252">
        <v>0</v>
      </c>
      <c r="E11" s="254">
        <v>0</v>
      </c>
      <c r="F11" s="254">
        <v>0</v>
      </c>
      <c r="G11" s="252">
        <v>0</v>
      </c>
      <c r="H11" s="256" t="s">
        <v>50</v>
      </c>
      <c r="I11" s="258">
        <f>VLOOKUP(H11,vstupy!$B$17:$C$27,2,FALSE)</f>
        <v>0</v>
      </c>
      <c r="J11" s="260">
        <f>IF(D11=0,SUM(C11:C13),D11)</f>
        <v>0</v>
      </c>
      <c r="K11" s="262">
        <f>IF(I11&gt;0.9,($D$8/160)*(J11/60)*I11,($D$8/160)*(J11/60)*1)</f>
        <v>0</v>
      </c>
      <c r="L11" s="265">
        <f>K11*G11</f>
        <v>0</v>
      </c>
      <c r="M11" s="239">
        <f>IF(I11&gt;0.9,E11*I11,E11*1)</f>
        <v>0</v>
      </c>
      <c r="N11" s="242">
        <f>M11*G11</f>
        <v>0</v>
      </c>
      <c r="O11" s="239">
        <f>IF(I11&gt;0.9,I11*F11,F11*1)</f>
        <v>0</v>
      </c>
      <c r="P11" s="242">
        <f>O11*G11</f>
        <v>0</v>
      </c>
      <c r="Q11" s="243">
        <f>M11+O11+K11</f>
        <v>0</v>
      </c>
      <c r="R11" s="242">
        <f>L11+N11+P11</f>
        <v>0</v>
      </c>
      <c r="S11" s="17"/>
      <c r="W11" s="19"/>
    </row>
    <row r="12" spans="1:23" s="18" customFormat="1" x14ac:dyDescent="0.25">
      <c r="B12" s="42" t="s">
        <v>51</v>
      </c>
      <c r="C12" s="31">
        <f>IFERROR(VLOOKUP(B12,vstupy!$B$2:$C$12,2,FALSE),0)</f>
        <v>0</v>
      </c>
      <c r="D12" s="252"/>
      <c r="E12" s="254"/>
      <c r="F12" s="254"/>
      <c r="G12" s="252"/>
      <c r="H12" s="256"/>
      <c r="I12" s="258"/>
      <c r="J12" s="260"/>
      <c r="K12" s="263"/>
      <c r="L12" s="265"/>
      <c r="M12" s="240"/>
      <c r="N12" s="242"/>
      <c r="O12" s="240"/>
      <c r="P12" s="242"/>
      <c r="Q12" s="243"/>
      <c r="R12" s="242"/>
    </row>
    <row r="13" spans="1:23" s="18" customFormat="1" ht="13.8" thickBot="1" x14ac:dyDescent="0.3">
      <c r="B13" s="43" t="s">
        <v>51</v>
      </c>
      <c r="C13" s="32">
        <f>IFERROR(VLOOKUP(B13,vstupy!$B$2:$C$12,2,FALSE),0)</f>
        <v>0</v>
      </c>
      <c r="D13" s="253"/>
      <c r="E13" s="255"/>
      <c r="F13" s="255"/>
      <c r="G13" s="253"/>
      <c r="H13" s="257"/>
      <c r="I13" s="259"/>
      <c r="J13" s="261"/>
      <c r="K13" s="264"/>
      <c r="L13" s="265"/>
      <c r="M13" s="241"/>
      <c r="N13" s="242"/>
      <c r="O13" s="241"/>
      <c r="P13" s="242"/>
      <c r="Q13" s="243"/>
      <c r="R13" s="242"/>
      <c r="T13" s="23"/>
    </row>
    <row r="14" spans="1:23" x14ac:dyDescent="0.25">
      <c r="T14" s="22"/>
    </row>
    <row r="20" spans="3:4" x14ac:dyDescent="0.25">
      <c r="D20" s="33"/>
    </row>
    <row r="23" spans="3:4" x14ac:dyDescent="0.25">
      <c r="C23" s="4"/>
      <c r="D23" s="4"/>
    </row>
    <row r="24" spans="3:4" x14ac:dyDescent="0.25">
      <c r="C24" s="4"/>
      <c r="D24" s="4"/>
    </row>
    <row r="25" spans="3:4" x14ac:dyDescent="0.25">
      <c r="C25" s="4"/>
      <c r="D25" s="4"/>
    </row>
    <row r="26" spans="3:4" x14ac:dyDescent="0.25">
      <c r="C26" s="4"/>
      <c r="D26" s="4"/>
    </row>
    <row r="27" spans="3:4" x14ac:dyDescent="0.25">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70" zoomScaleNormal="70" workbookViewId="0">
      <pane xSplit="2" ySplit="8" topLeftCell="C9" activePane="bottomRight" state="frozen"/>
      <selection pane="topRight" activeCell="C1" sqref="C1"/>
      <selection pane="bottomLeft" activeCell="A8" sqref="A8"/>
      <selection pane="bottomRight" activeCell="P30" sqref="P30:P32"/>
    </sheetView>
  </sheetViews>
  <sheetFormatPr defaultColWidth="9.109375" defaultRowHeight="13.2" x14ac:dyDescent="0.25"/>
  <cols>
    <col min="1" max="1" width="2.109375" style="4" hidden="1" customWidth="1"/>
    <col min="2" max="2" width="7.88671875" style="4" customWidth="1"/>
    <col min="3" max="3" width="38.109375" style="14" customWidth="1"/>
    <col min="4" max="4" width="10.109375" style="14" customWidth="1"/>
    <col min="5" max="5" width="10.88671875" style="14" customWidth="1"/>
    <col min="6" max="6" width="14.33203125" style="96" customWidth="1"/>
    <col min="7" max="7" width="10" style="96" customWidth="1"/>
    <col min="8" max="8" width="24.44140625" style="14" customWidth="1"/>
    <col min="9" max="9" width="10.33203125" style="14" customWidth="1"/>
    <col min="10" max="10" width="0.33203125" style="155" hidden="1" customWidth="1"/>
    <col min="11" max="11" width="15.88671875" style="14" customWidth="1"/>
    <col min="12" max="12" width="13" style="155" hidden="1" customWidth="1"/>
    <col min="13" max="13" width="16" style="96" customWidth="1"/>
    <col min="14" max="14" width="27.6640625" style="14" customWidth="1"/>
    <col min="15" max="15" width="15.5546875" style="14" customWidth="1"/>
    <col min="16" max="16" width="10.88671875" style="4" customWidth="1"/>
    <col min="17" max="17" width="13" style="4" customWidth="1"/>
    <col min="18" max="18" width="13.44140625" style="4" hidden="1" customWidth="1"/>
    <col min="19" max="19" width="13.109375" style="14" customWidth="1"/>
    <col min="20" max="20" width="24.109375" style="15" customWidth="1"/>
    <col min="21" max="21" width="7.6640625" style="4" customWidth="1"/>
    <col min="22" max="22" width="20.88671875" style="4" customWidth="1"/>
    <col min="23" max="63" width="20.88671875" style="162" hidden="1" customWidth="1"/>
    <col min="64" max="64" width="20.88671875" style="163" hidden="1" customWidth="1"/>
    <col min="65" max="82" width="20.88671875" style="162" hidden="1" customWidth="1"/>
    <col min="83" max="83" width="14.88671875" style="4" customWidth="1"/>
    <col min="84" max="16384" width="9.109375" style="4"/>
  </cols>
  <sheetData>
    <row r="1" spans="1:82" ht="8.25" customHeight="1" x14ac:dyDescent="0.25"/>
    <row r="2" spans="1:82" ht="31.5" customHeight="1" x14ac:dyDescent="0.25">
      <c r="H2" s="96"/>
      <c r="I2" s="96"/>
    </row>
    <row r="3" spans="1:82" ht="20.399999999999999" x14ac:dyDescent="0.35">
      <c r="B3" s="93"/>
      <c r="C3" s="93" t="s">
        <v>112</v>
      </c>
      <c r="H3" s="96"/>
      <c r="I3" s="96"/>
      <c r="L3" s="161"/>
      <c r="BL3" s="164"/>
    </row>
    <row r="4" spans="1:82" ht="14.4" x14ac:dyDescent="0.25">
      <c r="C4" s="4" t="s">
        <v>194</v>
      </c>
      <c r="H4" s="96"/>
      <c r="I4" s="96"/>
      <c r="M4" s="120"/>
      <c r="N4" s="4"/>
      <c r="O4" s="4"/>
      <c r="S4" s="4"/>
      <c r="T4" s="4"/>
      <c r="BL4" s="164"/>
    </row>
    <row r="5" spans="1:82" s="7" customFormat="1" ht="12.75" customHeight="1" thickBot="1" x14ac:dyDescent="0.3">
      <c r="A5" s="8"/>
      <c r="B5" s="232"/>
      <c r="C5" s="23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3">
      <c r="A6" s="8"/>
      <c r="B6" s="103"/>
      <c r="C6" s="322" t="s">
        <v>208</v>
      </c>
      <c r="D6" s="322"/>
      <c r="E6" s="323"/>
      <c r="F6" s="323"/>
      <c r="G6" s="138">
        <v>1637.25</v>
      </c>
      <c r="H6" s="104"/>
      <c r="I6" s="104"/>
      <c r="J6" s="157"/>
      <c r="K6" s="104"/>
      <c r="L6" s="157"/>
      <c r="M6" s="13"/>
      <c r="N6" s="317" t="s">
        <v>155</v>
      </c>
      <c r="O6" s="317"/>
      <c r="P6" s="317"/>
      <c r="Q6" s="317"/>
      <c r="R6" s="317"/>
      <c r="S6" s="317"/>
      <c r="T6" s="317"/>
      <c r="U6" s="317"/>
      <c r="V6" s="317"/>
      <c r="W6" s="165"/>
      <c r="X6" s="304"/>
      <c r="Y6" s="304"/>
      <c r="Z6" s="304"/>
      <c r="AA6" s="304"/>
      <c r="AB6" s="166"/>
      <c r="AC6" s="166"/>
      <c r="AD6" s="165"/>
      <c r="AE6" s="165"/>
      <c r="AF6" s="300" t="s">
        <v>85</v>
      </c>
      <c r="AG6" s="301"/>
      <c r="AH6" s="301"/>
      <c r="AI6" s="301"/>
      <c r="AJ6" s="301"/>
      <c r="AK6" s="301"/>
      <c r="AL6" s="301"/>
      <c r="AM6" s="302"/>
      <c r="AN6" s="292" t="s">
        <v>195</v>
      </c>
      <c r="AO6" s="293"/>
      <c r="AP6" s="293"/>
      <c r="AQ6" s="293"/>
      <c r="AR6" s="293"/>
      <c r="AS6" s="293"/>
      <c r="AT6" s="293"/>
      <c r="AU6" s="294"/>
      <c r="AV6" s="274" t="s">
        <v>86</v>
      </c>
      <c r="AW6" s="275"/>
      <c r="AX6" s="275"/>
      <c r="AY6" s="275"/>
      <c r="AZ6" s="275"/>
      <c r="BA6" s="275"/>
      <c r="BB6" s="275"/>
      <c r="BC6" s="276"/>
      <c r="BD6" s="274" t="s">
        <v>196</v>
      </c>
      <c r="BE6" s="275"/>
      <c r="BF6" s="275"/>
      <c r="BG6" s="275"/>
      <c r="BH6" s="275"/>
      <c r="BI6" s="275"/>
      <c r="BJ6" s="275"/>
      <c r="BK6" s="276"/>
      <c r="BL6" s="105"/>
      <c r="BM6" s="274" t="s">
        <v>130</v>
      </c>
      <c r="BN6" s="275"/>
      <c r="BO6" s="275"/>
      <c r="BP6" s="275"/>
      <c r="BQ6" s="275"/>
      <c r="BR6" s="275"/>
      <c r="BS6" s="275"/>
      <c r="BT6" s="276"/>
      <c r="BU6" s="274" t="s">
        <v>131</v>
      </c>
      <c r="BV6" s="275"/>
      <c r="BW6" s="275"/>
      <c r="BX6" s="275"/>
      <c r="BY6" s="275"/>
      <c r="BZ6" s="275"/>
      <c r="CA6" s="275"/>
      <c r="CB6" s="276"/>
      <c r="CC6" s="165"/>
      <c r="CD6" s="167"/>
    </row>
    <row r="7" spans="1:82" s="7" customFormat="1" ht="72.75" customHeight="1" x14ac:dyDescent="0.25">
      <c r="A7" s="8"/>
      <c r="B7" s="354" t="s">
        <v>97</v>
      </c>
      <c r="C7" s="324" t="s">
        <v>175</v>
      </c>
      <c r="D7" s="324" t="s">
        <v>158</v>
      </c>
      <c r="E7" s="324" t="s">
        <v>140</v>
      </c>
      <c r="F7" s="324" t="s">
        <v>141</v>
      </c>
      <c r="G7" s="324" t="s">
        <v>159</v>
      </c>
      <c r="H7" s="324" t="s">
        <v>102</v>
      </c>
      <c r="I7" s="324" t="s">
        <v>192</v>
      </c>
      <c r="J7" s="158" t="s">
        <v>129</v>
      </c>
      <c r="K7" s="324" t="s">
        <v>193</v>
      </c>
      <c r="L7" s="158" t="s">
        <v>176</v>
      </c>
      <c r="M7" s="324" t="s">
        <v>201</v>
      </c>
      <c r="N7" s="324" t="s">
        <v>139</v>
      </c>
      <c r="O7" s="324"/>
      <c r="P7" s="325" t="s">
        <v>186</v>
      </c>
      <c r="Q7" s="325"/>
      <c r="R7" s="216"/>
      <c r="S7" s="325" t="s">
        <v>211</v>
      </c>
      <c r="T7" s="325"/>
      <c r="U7" s="325"/>
      <c r="V7" s="325"/>
      <c r="W7" s="355" t="s">
        <v>204</v>
      </c>
      <c r="X7" s="340" t="s">
        <v>202</v>
      </c>
      <c r="Y7" s="341"/>
      <c r="Z7" s="353" t="s">
        <v>203</v>
      </c>
      <c r="AA7" s="341"/>
      <c r="AB7" s="279" t="s">
        <v>111</v>
      </c>
      <c r="AC7" s="278"/>
      <c r="AD7" s="357" t="s">
        <v>110</v>
      </c>
      <c r="AE7" s="283"/>
      <c r="AF7" s="277" t="s">
        <v>202</v>
      </c>
      <c r="AG7" s="278"/>
      <c r="AH7" s="278" t="s">
        <v>203</v>
      </c>
      <c r="AI7" s="278"/>
      <c r="AJ7" s="279" t="s">
        <v>138</v>
      </c>
      <c r="AK7" s="278"/>
      <c r="AL7" s="282" t="s">
        <v>137</v>
      </c>
      <c r="AM7" s="291"/>
      <c r="AN7" s="346" t="s">
        <v>202</v>
      </c>
      <c r="AO7" s="347"/>
      <c r="AP7" s="347" t="s">
        <v>203</v>
      </c>
      <c r="AQ7" s="347"/>
      <c r="AR7" s="348" t="s">
        <v>138</v>
      </c>
      <c r="AS7" s="348"/>
      <c r="AT7" s="298" t="s">
        <v>137</v>
      </c>
      <c r="AU7" s="299"/>
      <c r="AV7" s="277" t="s">
        <v>202</v>
      </c>
      <c r="AW7" s="278"/>
      <c r="AX7" s="278" t="s">
        <v>203</v>
      </c>
      <c r="AY7" s="278"/>
      <c r="AZ7" s="279" t="s">
        <v>138</v>
      </c>
      <c r="BA7" s="278"/>
      <c r="BB7" s="282" t="s">
        <v>137</v>
      </c>
      <c r="BC7" s="291"/>
      <c r="BD7" s="277" t="s">
        <v>202</v>
      </c>
      <c r="BE7" s="278"/>
      <c r="BF7" s="278" t="s">
        <v>203</v>
      </c>
      <c r="BG7" s="278"/>
      <c r="BH7" s="279" t="s">
        <v>138</v>
      </c>
      <c r="BI7" s="278"/>
      <c r="BJ7" s="282" t="s">
        <v>137</v>
      </c>
      <c r="BK7" s="291"/>
      <c r="BL7" s="306" t="s">
        <v>136</v>
      </c>
      <c r="BM7" s="277" t="s">
        <v>202</v>
      </c>
      <c r="BN7" s="278"/>
      <c r="BO7" s="278" t="s">
        <v>203</v>
      </c>
      <c r="BP7" s="278"/>
      <c r="BQ7" s="279" t="s">
        <v>138</v>
      </c>
      <c r="BR7" s="278"/>
      <c r="BS7" s="282" t="s">
        <v>137</v>
      </c>
      <c r="BT7" s="283"/>
      <c r="BU7" s="277" t="s">
        <v>202</v>
      </c>
      <c r="BV7" s="278"/>
      <c r="BW7" s="278" t="s">
        <v>203</v>
      </c>
      <c r="BX7" s="278"/>
      <c r="BY7" s="279" t="s">
        <v>138</v>
      </c>
      <c r="BZ7" s="278"/>
      <c r="CA7" s="282" t="s">
        <v>137</v>
      </c>
      <c r="CB7" s="283"/>
      <c r="CC7" s="277" t="s">
        <v>132</v>
      </c>
      <c r="CD7" s="310"/>
    </row>
    <row r="8" spans="1:82" s="13" customFormat="1" ht="79.95" customHeight="1" thickBot="1" x14ac:dyDescent="0.3">
      <c r="A8" s="25"/>
      <c r="B8" s="354"/>
      <c r="C8" s="324"/>
      <c r="D8" s="324"/>
      <c r="E8" s="324"/>
      <c r="F8" s="324"/>
      <c r="G8" s="324"/>
      <c r="H8" s="324"/>
      <c r="I8" s="324"/>
      <c r="J8" s="159" t="s">
        <v>184</v>
      </c>
      <c r="K8" s="324"/>
      <c r="L8" s="159" t="s">
        <v>184</v>
      </c>
      <c r="M8" s="324"/>
      <c r="N8" s="215" t="s">
        <v>187</v>
      </c>
      <c r="O8" s="215" t="s">
        <v>188</v>
      </c>
      <c r="P8" s="154" t="s">
        <v>103</v>
      </c>
      <c r="Q8" s="154" t="s">
        <v>13</v>
      </c>
      <c r="R8" s="154" t="s">
        <v>13</v>
      </c>
      <c r="S8" s="216" t="s">
        <v>189</v>
      </c>
      <c r="T8" s="325" t="s">
        <v>190</v>
      </c>
      <c r="U8" s="325"/>
      <c r="V8" s="216" t="s">
        <v>13</v>
      </c>
      <c r="W8" s="356"/>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07"/>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5">
      <c r="A9" s="16"/>
      <c r="B9" s="352">
        <v>1</v>
      </c>
      <c r="C9" s="334" t="s">
        <v>212</v>
      </c>
      <c r="D9" s="313" t="s">
        <v>258</v>
      </c>
      <c r="E9" s="313" t="s">
        <v>263</v>
      </c>
      <c r="F9" s="313" t="s">
        <v>181</v>
      </c>
      <c r="G9" s="330">
        <v>45078</v>
      </c>
      <c r="H9" s="313" t="s">
        <v>297</v>
      </c>
      <c r="I9" s="313">
        <v>2</v>
      </c>
      <c r="J9" s="329">
        <f t="shared" ref="J9" si="0">IF(I9="N",0,I9)</f>
        <v>2</v>
      </c>
      <c r="K9" s="358" t="s">
        <v>305</v>
      </c>
      <c r="L9" s="315">
        <f t="shared" ref="L9:L12" si="1">IF(K9="N",0,K9)</f>
        <v>0</v>
      </c>
      <c r="M9" s="313" t="s">
        <v>306</v>
      </c>
      <c r="N9" s="318"/>
      <c r="O9" s="335"/>
      <c r="P9" s="318">
        <v>100000</v>
      </c>
      <c r="Q9" s="314" t="s">
        <v>12</v>
      </c>
      <c r="R9" s="312">
        <f>VLOOKUP(Q9,vstupy!$B$17:$C$27,2,FALSE)</f>
        <v>0.25</v>
      </c>
      <c r="S9" s="318"/>
      <c r="T9" s="153" t="s">
        <v>51</v>
      </c>
      <c r="U9" s="227">
        <f>IFERROR(VLOOKUP(T9,[1]vstupy!$B$2:$C$12,2,FALSE),0)</f>
        <v>0</v>
      </c>
      <c r="V9" s="314" t="s">
        <v>50</v>
      </c>
      <c r="W9" s="338">
        <f>VLOOKUP(V9,vstupy!$B$17:$C$27,2,FALSE)</f>
        <v>0</v>
      </c>
      <c r="X9" s="336">
        <f>IFERROR(IF(J9=0,"N",N9/I9),0)</f>
        <v>0</v>
      </c>
      <c r="Y9" s="308">
        <f>N9</f>
        <v>0</v>
      </c>
      <c r="Z9" s="308">
        <f>IFERROR(IF(J9=0,"N",O9/I9),0)</f>
        <v>0</v>
      </c>
      <c r="AA9" s="308">
        <f>O9</f>
        <v>0</v>
      </c>
      <c r="AB9" s="308">
        <f>P9*R9</f>
        <v>25000</v>
      </c>
      <c r="AC9" s="308">
        <f t="shared" ref="AC9" si="2">IFERROR(AB9*J9,0)</f>
        <v>50000</v>
      </c>
      <c r="AD9" s="308">
        <f>IF(S9&gt;0,IF(W9&gt;0,($G$6/160)*(S9/60)*W9,0),IF(W9&gt;0,($G$6/160)*((U9+U10+U11)/60)*W9,0))</f>
        <v>0</v>
      </c>
      <c r="AE9" s="350">
        <f t="shared" ref="AE9" si="3">IFERROR(AD9*J9,0)</f>
        <v>0</v>
      </c>
      <c r="AF9" s="343">
        <f t="shared" ref="AF9:AM9" si="4">IF($M9="In (zvyšuje náklady)",X9,0)</f>
        <v>0</v>
      </c>
      <c r="AG9" s="289">
        <f t="shared" si="4"/>
        <v>0</v>
      </c>
      <c r="AH9" s="289">
        <f t="shared" si="4"/>
        <v>0</v>
      </c>
      <c r="AI9" s="289">
        <f t="shared" si="4"/>
        <v>0</v>
      </c>
      <c r="AJ9" s="289">
        <f t="shared" si="4"/>
        <v>0</v>
      </c>
      <c r="AK9" s="289">
        <f t="shared" si="4"/>
        <v>0</v>
      </c>
      <c r="AL9" s="289">
        <f t="shared" si="4"/>
        <v>0</v>
      </c>
      <c r="AM9" s="290">
        <f t="shared" si="4"/>
        <v>0</v>
      </c>
      <c r="AN9" s="284">
        <f>IF($M9="In (zvyšuje náklady)",0,X9)</f>
        <v>0</v>
      </c>
      <c r="AO9" s="297">
        <f t="shared" ref="AO9:AT9" si="5">IF($M9="In (zvyšuje náklady)",0,Y9)</f>
        <v>0</v>
      </c>
      <c r="AP9" s="297">
        <f t="shared" si="5"/>
        <v>0</v>
      </c>
      <c r="AQ9" s="297">
        <f t="shared" si="5"/>
        <v>0</v>
      </c>
      <c r="AR9" s="297">
        <f t="shared" si="5"/>
        <v>25000</v>
      </c>
      <c r="AS9" s="297">
        <f t="shared" si="5"/>
        <v>50000</v>
      </c>
      <c r="AT9" s="297">
        <f t="shared" si="5"/>
        <v>0</v>
      </c>
      <c r="AU9" s="295">
        <f>IF($M9="In (zvyšuje náklady)",0,AE9)</f>
        <v>0</v>
      </c>
      <c r="AV9" s="343">
        <f>IF($L9&gt;0,AF9,0)</f>
        <v>0</v>
      </c>
      <c r="AW9" s="289">
        <f>IF($L9&gt;0,$L9*AV9,0)</f>
        <v>0</v>
      </c>
      <c r="AX9" s="289">
        <f>IF($L9&gt;0,AH9,0)</f>
        <v>0</v>
      </c>
      <c r="AY9" s="289">
        <f>IF($L9&gt;0,$L9*AX9,0)</f>
        <v>0</v>
      </c>
      <c r="AZ9" s="289">
        <f>IF($L9&gt;0,AJ9,0)</f>
        <v>0</v>
      </c>
      <c r="BA9" s="289">
        <f>IF($L9&gt;0,$L9*AZ9,0)</f>
        <v>0</v>
      </c>
      <c r="BB9" s="289">
        <f>IF($L9&gt;0,AL9,0)</f>
        <v>0</v>
      </c>
      <c r="BC9" s="290">
        <f>IF($L9&gt;0,$L9*BB9,0)</f>
        <v>0</v>
      </c>
      <c r="BD9" s="343">
        <f>IF($L9&gt;0,AN9,0)</f>
        <v>0</v>
      </c>
      <c r="BE9" s="345">
        <f>IF($L9&gt;0,$L9*BD9,0)</f>
        <v>0</v>
      </c>
      <c r="BF9" s="289">
        <f>IF($L9&gt;0,AP9,0)</f>
        <v>0</v>
      </c>
      <c r="BG9" s="345">
        <f>IF($L9&gt;0,$L9*BF9,0)</f>
        <v>0</v>
      </c>
      <c r="BH9" s="289">
        <f>IF($L9&gt;0,AR9,0)</f>
        <v>0</v>
      </c>
      <c r="BI9" s="289">
        <f>IF($L9&gt;0,$L9*BH9,0)</f>
        <v>0</v>
      </c>
      <c r="BJ9" s="289">
        <f>IF($L9&gt;0,AT9,0)</f>
        <v>0</v>
      </c>
      <c r="BK9" s="290">
        <f>IF($L9&gt;0,$L9*BJ9,0)</f>
        <v>0</v>
      </c>
      <c r="BL9" s="305">
        <f>IF(F9=vstupy!F$6,"1",0)</f>
        <v>0</v>
      </c>
      <c r="BM9" s="343">
        <f>IF($BL9="1",AF9,0)</f>
        <v>0</v>
      </c>
      <c r="BN9" s="289">
        <f t="shared" ref="BN9:BT9" si="6">IF($BL9="1",AG9,0)</f>
        <v>0</v>
      </c>
      <c r="BO9" s="289">
        <f t="shared" si="6"/>
        <v>0</v>
      </c>
      <c r="BP9" s="289">
        <f t="shared" si="6"/>
        <v>0</v>
      </c>
      <c r="BQ9" s="289">
        <f t="shared" si="6"/>
        <v>0</v>
      </c>
      <c r="BR9" s="289">
        <f t="shared" si="6"/>
        <v>0</v>
      </c>
      <c r="BS9" s="289">
        <f t="shared" si="6"/>
        <v>0</v>
      </c>
      <c r="BT9" s="290">
        <f t="shared" si="6"/>
        <v>0</v>
      </c>
      <c r="BU9" s="343">
        <f>IF($BL9="1",AN9,0)</f>
        <v>0</v>
      </c>
      <c r="BV9" s="284">
        <f t="shared" ref="BV9:CB9" si="7">IF($BL9="1",AO9,0)</f>
        <v>0</v>
      </c>
      <c r="BW9" s="284">
        <f t="shared" si="7"/>
        <v>0</v>
      </c>
      <c r="BX9" s="284">
        <f t="shared" si="7"/>
        <v>0</v>
      </c>
      <c r="BY9" s="284">
        <f t="shared" si="7"/>
        <v>0</v>
      </c>
      <c r="BZ9" s="284">
        <f t="shared" si="7"/>
        <v>0</v>
      </c>
      <c r="CA9" s="284">
        <f t="shared" si="7"/>
        <v>0</v>
      </c>
      <c r="CB9" s="285">
        <f t="shared" si="7"/>
        <v>0</v>
      </c>
      <c r="CC9" s="342">
        <f>IFERROR(IF($X9="N/A",Z9+AB9+AD9,X9+Z9+AB9+AD9),0)</f>
        <v>25000</v>
      </c>
      <c r="CD9" s="311">
        <f>Y9+AA9+AC9+AE9</f>
        <v>50000</v>
      </c>
    </row>
    <row r="10" spans="1:82" s="18" customFormat="1" ht="12.6" customHeight="1" x14ac:dyDescent="0.25">
      <c r="B10" s="352"/>
      <c r="C10" s="334"/>
      <c r="D10" s="313"/>
      <c r="E10" s="313"/>
      <c r="F10" s="313"/>
      <c r="G10" s="330"/>
      <c r="H10" s="313"/>
      <c r="I10" s="313"/>
      <c r="J10" s="329"/>
      <c r="K10" s="358"/>
      <c r="L10" s="315"/>
      <c r="M10" s="313"/>
      <c r="N10" s="318"/>
      <c r="O10" s="335"/>
      <c r="P10" s="318"/>
      <c r="Q10" s="314"/>
      <c r="R10" s="312"/>
      <c r="S10" s="318"/>
      <c r="T10" s="153" t="s">
        <v>51</v>
      </c>
      <c r="U10" s="227">
        <f>IFERROR(VLOOKUP(T10,[1]vstupy!$B$2:$C$12,2,FALSE),0)</f>
        <v>0</v>
      </c>
      <c r="V10" s="314"/>
      <c r="W10" s="339"/>
      <c r="X10" s="336"/>
      <c r="Y10" s="309"/>
      <c r="Z10" s="309"/>
      <c r="AA10" s="309"/>
      <c r="AB10" s="309"/>
      <c r="AC10" s="309"/>
      <c r="AD10" s="309"/>
      <c r="AE10" s="351"/>
      <c r="AF10" s="281"/>
      <c r="AG10" s="280"/>
      <c r="AH10" s="280"/>
      <c r="AI10" s="280"/>
      <c r="AJ10" s="280"/>
      <c r="AK10" s="280"/>
      <c r="AL10" s="280"/>
      <c r="AM10" s="286"/>
      <c r="AN10" s="270"/>
      <c r="AO10" s="270"/>
      <c r="AP10" s="270"/>
      <c r="AQ10" s="270"/>
      <c r="AR10" s="270"/>
      <c r="AS10" s="270"/>
      <c r="AT10" s="270"/>
      <c r="AU10" s="296"/>
      <c r="AV10" s="281"/>
      <c r="AW10" s="280"/>
      <c r="AX10" s="280"/>
      <c r="AY10" s="280"/>
      <c r="AZ10" s="280"/>
      <c r="BA10" s="280"/>
      <c r="BB10" s="280"/>
      <c r="BC10" s="286"/>
      <c r="BD10" s="281"/>
      <c r="BE10" s="344"/>
      <c r="BF10" s="280"/>
      <c r="BG10" s="344"/>
      <c r="BH10" s="280"/>
      <c r="BI10" s="280"/>
      <c r="BJ10" s="280"/>
      <c r="BK10" s="286"/>
      <c r="BL10" s="305"/>
      <c r="BM10" s="281"/>
      <c r="BN10" s="280"/>
      <c r="BO10" s="280"/>
      <c r="BP10" s="280"/>
      <c r="BQ10" s="280"/>
      <c r="BR10" s="280"/>
      <c r="BS10" s="280"/>
      <c r="BT10" s="286"/>
      <c r="BU10" s="281"/>
      <c r="BV10" s="270"/>
      <c r="BW10" s="270"/>
      <c r="BX10" s="270"/>
      <c r="BY10" s="270"/>
      <c r="BZ10" s="270"/>
      <c r="CA10" s="270"/>
      <c r="CB10" s="271"/>
      <c r="CC10" s="281"/>
      <c r="CD10" s="286"/>
    </row>
    <row r="11" spans="1:82" s="18" customFormat="1" ht="12.6" customHeight="1" x14ac:dyDescent="0.25">
      <c r="B11" s="352"/>
      <c r="C11" s="334"/>
      <c r="D11" s="313"/>
      <c r="E11" s="313"/>
      <c r="F11" s="313"/>
      <c r="G11" s="330"/>
      <c r="H11" s="313"/>
      <c r="I11" s="313"/>
      <c r="J11" s="329"/>
      <c r="K11" s="358"/>
      <c r="L11" s="315"/>
      <c r="M11" s="313"/>
      <c r="N11" s="318"/>
      <c r="O11" s="335"/>
      <c r="P11" s="318"/>
      <c r="Q11" s="314"/>
      <c r="R11" s="312"/>
      <c r="S11" s="318"/>
      <c r="T11" s="153" t="s">
        <v>51</v>
      </c>
      <c r="U11" s="227">
        <f>IFERROR(VLOOKUP(T11,[1]vstupy!$B$2:$C$12,2,FALSE),0)</f>
        <v>0</v>
      </c>
      <c r="V11" s="314"/>
      <c r="W11" s="339"/>
      <c r="X11" s="337"/>
      <c r="Y11" s="309"/>
      <c r="Z11" s="309"/>
      <c r="AA11" s="309"/>
      <c r="AB11" s="309"/>
      <c r="AC11" s="309"/>
      <c r="AD11" s="309"/>
      <c r="AE11" s="351"/>
      <c r="AF11" s="281"/>
      <c r="AG11" s="280"/>
      <c r="AH11" s="280"/>
      <c r="AI11" s="280"/>
      <c r="AJ11" s="280"/>
      <c r="AK11" s="280"/>
      <c r="AL11" s="280"/>
      <c r="AM11" s="286"/>
      <c r="AN11" s="270"/>
      <c r="AO11" s="270"/>
      <c r="AP11" s="270"/>
      <c r="AQ11" s="270"/>
      <c r="AR11" s="270"/>
      <c r="AS11" s="270"/>
      <c r="AT11" s="270"/>
      <c r="AU11" s="296"/>
      <c r="AV11" s="281"/>
      <c r="AW11" s="280"/>
      <c r="AX11" s="280"/>
      <c r="AY11" s="280"/>
      <c r="AZ11" s="280"/>
      <c r="BA11" s="280"/>
      <c r="BB11" s="280"/>
      <c r="BC11" s="286"/>
      <c r="BD11" s="281"/>
      <c r="BE11" s="344"/>
      <c r="BF11" s="280"/>
      <c r="BG11" s="344"/>
      <c r="BH11" s="280"/>
      <c r="BI11" s="280"/>
      <c r="BJ11" s="280"/>
      <c r="BK11" s="286"/>
      <c r="BL11" s="305"/>
      <c r="BM11" s="281"/>
      <c r="BN11" s="280"/>
      <c r="BO11" s="280"/>
      <c r="BP11" s="280"/>
      <c r="BQ11" s="280"/>
      <c r="BR11" s="280"/>
      <c r="BS11" s="280"/>
      <c r="BT11" s="286"/>
      <c r="BU11" s="281"/>
      <c r="BV11" s="270"/>
      <c r="BW11" s="270"/>
      <c r="BX11" s="270"/>
      <c r="BY11" s="270"/>
      <c r="BZ11" s="270"/>
      <c r="CA11" s="270"/>
      <c r="CB11" s="271"/>
      <c r="CC11" s="281"/>
      <c r="CD11" s="286"/>
    </row>
    <row r="12" spans="1:82" s="20" customFormat="1" ht="12.6" customHeight="1" x14ac:dyDescent="0.25">
      <c r="B12" s="352">
        <v>2</v>
      </c>
      <c r="C12" s="334" t="s">
        <v>213</v>
      </c>
      <c r="D12" s="313" t="s">
        <v>258</v>
      </c>
      <c r="E12" s="313" t="s">
        <v>264</v>
      </c>
      <c r="F12" s="313" t="s">
        <v>181</v>
      </c>
      <c r="G12" s="330">
        <v>45078</v>
      </c>
      <c r="H12" s="313" t="s">
        <v>297</v>
      </c>
      <c r="I12" s="313">
        <v>11</v>
      </c>
      <c r="J12" s="329">
        <f t="shared" ref="J12" si="8">IF(I12="N",0,I12)</f>
        <v>11</v>
      </c>
      <c r="K12" s="358" t="s">
        <v>305</v>
      </c>
      <c r="L12" s="315">
        <f t="shared" si="1"/>
        <v>0</v>
      </c>
      <c r="M12" s="313" t="s">
        <v>306</v>
      </c>
      <c r="N12" s="318"/>
      <c r="O12" s="318"/>
      <c r="P12" s="316">
        <v>500</v>
      </c>
      <c r="Q12" s="314" t="s">
        <v>12</v>
      </c>
      <c r="R12" s="312">
        <f>VLOOKUP(Q12,vstupy!$B$17:$C$27,2,FALSE)</f>
        <v>0.25</v>
      </c>
      <c r="S12" s="318"/>
      <c r="T12" s="153" t="s">
        <v>21</v>
      </c>
      <c r="U12" s="227">
        <f>IFERROR(VLOOKUP(T12,[1]vstupy!$B$2:$C$12,2,FALSE),0)</f>
        <v>200</v>
      </c>
      <c r="V12" s="314" t="s">
        <v>12</v>
      </c>
      <c r="W12" s="338">
        <f>VLOOKUP(V12,vstupy!$B$17:$C$27,2,FALSE)</f>
        <v>0.25</v>
      </c>
      <c r="X12" s="336">
        <f t="shared" ref="X12" si="9">IFERROR(IF(J12=0,"N",N12/I12),0)</f>
        <v>0</v>
      </c>
      <c r="Y12" s="308">
        <f t="shared" ref="Y12:Y24" si="10">N12</f>
        <v>0</v>
      </c>
      <c r="Z12" s="308">
        <f t="shared" ref="Z12" si="11">IFERROR(IF(J12=0,"N",O12/I12),0)</f>
        <v>0</v>
      </c>
      <c r="AA12" s="308">
        <f t="shared" ref="AA12" si="12">O12</f>
        <v>0</v>
      </c>
      <c r="AB12" s="308">
        <f t="shared" ref="AB12" si="13">P12*R12</f>
        <v>125</v>
      </c>
      <c r="AC12" s="308">
        <f t="shared" ref="AC12" si="14">IFERROR(AB12*J12,0)</f>
        <v>1375</v>
      </c>
      <c r="AD12" s="349">
        <f>IF(S12&gt;0,IF(W12&gt;0,($G$6/160)*(S12/60)*W12,0),IF(W12&gt;0,($G$6/160)*((U12+U13+U14)/60)*W12,0))</f>
        <v>8.52734375</v>
      </c>
      <c r="AE12" s="350">
        <f t="shared" ref="AE12:AE75" si="15">IFERROR(AD12*J12,0)</f>
        <v>93.80078125</v>
      </c>
      <c r="AF12" s="281">
        <f>IF($M12="In (zvyšuje náklady)",X12,0)</f>
        <v>0</v>
      </c>
      <c r="AG12" s="280">
        <f t="shared" ref="AG12:AM12" si="16">IF($M12="In (zvyšuje náklady)",Y12,0)</f>
        <v>0</v>
      </c>
      <c r="AH12" s="280">
        <f t="shared" si="16"/>
        <v>0</v>
      </c>
      <c r="AI12" s="280">
        <f t="shared" si="16"/>
        <v>0</v>
      </c>
      <c r="AJ12" s="280">
        <f t="shared" si="16"/>
        <v>0</v>
      </c>
      <c r="AK12" s="280">
        <f t="shared" si="16"/>
        <v>0</v>
      </c>
      <c r="AL12" s="280">
        <f t="shared" si="16"/>
        <v>0</v>
      </c>
      <c r="AM12" s="286">
        <f t="shared" si="16"/>
        <v>0</v>
      </c>
      <c r="AN12" s="297">
        <f t="shared" ref="AN12" si="17">IF($M12="In (zvyšuje náklady)",0,X12)</f>
        <v>0</v>
      </c>
      <c r="AO12" s="297">
        <f t="shared" ref="AO12" si="18">IF($M12="In (zvyšuje náklady)",0,Y12)</f>
        <v>0</v>
      </c>
      <c r="AP12" s="297">
        <f t="shared" ref="AP12" si="19">IF($M12="In (zvyšuje náklady)",0,Z12)</f>
        <v>0</v>
      </c>
      <c r="AQ12" s="297">
        <f t="shared" ref="AQ12" si="20">IF($M12="In (zvyšuje náklady)",0,AA12)</f>
        <v>0</v>
      </c>
      <c r="AR12" s="297">
        <f t="shared" ref="AR12" si="21">IF($M12="In (zvyšuje náklady)",0,AB12)</f>
        <v>125</v>
      </c>
      <c r="AS12" s="297">
        <f t="shared" ref="AS12" si="22">IF($M12="In (zvyšuje náklady)",0,AC12)</f>
        <v>1375</v>
      </c>
      <c r="AT12" s="297">
        <f t="shared" ref="AT12" si="23">IF($M12="In (zvyšuje náklady)",0,AD12)</f>
        <v>8.52734375</v>
      </c>
      <c r="AU12" s="295">
        <f t="shared" ref="AU12" si="24">IF($M12="In (zvyšuje náklady)",0,AE12)</f>
        <v>93.80078125</v>
      </c>
      <c r="AV12" s="281">
        <f t="shared" ref="AV12:BB12" si="25">IF($L12&gt;0,AF12,0)</f>
        <v>0</v>
      </c>
      <c r="AW12" s="280">
        <f>IF($L12&gt;0,$L12*AV12,0)</f>
        <v>0</v>
      </c>
      <c r="AX12" s="280">
        <f t="shared" si="25"/>
        <v>0</v>
      </c>
      <c r="AY12" s="280">
        <f t="shared" ref="AY12" si="26">IF($L12&gt;0,$L12*AX12,0)</f>
        <v>0</v>
      </c>
      <c r="AZ12" s="280">
        <f t="shared" si="25"/>
        <v>0</v>
      </c>
      <c r="BA12" s="280">
        <f t="shared" ref="BA12" si="27">IF($L12&gt;0,$L12*AZ12,0)</f>
        <v>0</v>
      </c>
      <c r="BB12" s="280">
        <f t="shared" si="25"/>
        <v>0</v>
      </c>
      <c r="BC12" s="286">
        <f t="shared" ref="BC12" si="28">IF($L12&gt;0,$L12*BB12,0)</f>
        <v>0</v>
      </c>
      <c r="BD12" s="281">
        <f t="shared" ref="BD12" si="29">IF($L12&gt;0,AN12,0)</f>
        <v>0</v>
      </c>
      <c r="BE12" s="344">
        <f t="shared" ref="BE12" si="30">IF($L12&gt;0,$L12*BD12,0)</f>
        <v>0</v>
      </c>
      <c r="BF12" s="280">
        <f t="shared" ref="BF12" si="31">IF($L12&gt;0,AP12,0)</f>
        <v>0</v>
      </c>
      <c r="BG12" s="344">
        <f t="shared" ref="BG12" si="32">IF($L12&gt;0,$L12*BF12,0)</f>
        <v>0</v>
      </c>
      <c r="BH12" s="280">
        <f t="shared" ref="BH12" si="33">IF($L12&gt;0,AR12,0)</f>
        <v>0</v>
      </c>
      <c r="BI12" s="280">
        <f t="shared" ref="BI12" si="34">IF($L12&gt;0,$L12*BH12,0)</f>
        <v>0</v>
      </c>
      <c r="BJ12" s="280">
        <f t="shared" ref="BJ12" si="35">IF($L12&gt;0,AT12,0)</f>
        <v>0</v>
      </c>
      <c r="BK12" s="286">
        <f t="shared" ref="BK12" si="36">IF($L12&gt;0,$L12*BJ12,0)</f>
        <v>0</v>
      </c>
      <c r="BL12" s="305">
        <f>IF(F12=vstupy!F$6,"1",0)</f>
        <v>0</v>
      </c>
      <c r="BM12" s="281">
        <f t="shared" ref="BM12" si="37">IF($BL12="1",AF12,0)</f>
        <v>0</v>
      </c>
      <c r="BN12" s="280">
        <f t="shared" ref="BN12" si="38">IF($BL12="1",AG12,0)</f>
        <v>0</v>
      </c>
      <c r="BO12" s="280">
        <f t="shared" ref="BO12" si="39">IF($BL12="1",AH12,0)</f>
        <v>0</v>
      </c>
      <c r="BP12" s="280">
        <f t="shared" ref="BP12" si="40">IF($BL12="1",AI12,0)</f>
        <v>0</v>
      </c>
      <c r="BQ12" s="280">
        <f t="shared" ref="BQ12" si="41">IF($BL12="1",AJ12,0)</f>
        <v>0</v>
      </c>
      <c r="BR12" s="280">
        <f t="shared" ref="BR12" si="42">IF($BL12="1",AK12,0)</f>
        <v>0</v>
      </c>
      <c r="BS12" s="280">
        <f t="shared" ref="BS12" si="43">IF($BL12="1",AL12,0)</f>
        <v>0</v>
      </c>
      <c r="BT12" s="286">
        <f t="shared" ref="BT12" si="44">IF($BL12="1",AM12,0)</f>
        <v>0</v>
      </c>
      <c r="BU12" s="281">
        <f t="shared" ref="BU12" si="45">IF($BL12="1",AN12,0)</f>
        <v>0</v>
      </c>
      <c r="BV12" s="270">
        <f t="shared" ref="BV12" si="46">IF($BL12="1",AO12,0)</f>
        <v>0</v>
      </c>
      <c r="BW12" s="270">
        <f t="shared" ref="BW12" si="47">IF($BL12="1",AP12,0)</f>
        <v>0</v>
      </c>
      <c r="BX12" s="270">
        <f t="shared" ref="BX12" si="48">IF($BL12="1",AQ12,0)</f>
        <v>0</v>
      </c>
      <c r="BY12" s="270">
        <f t="shared" ref="BY12" si="49">IF($BL12="1",AR12,0)</f>
        <v>0</v>
      </c>
      <c r="BZ12" s="270">
        <f t="shared" ref="BZ12" si="50">IF($BL12="1",AS12,0)</f>
        <v>0</v>
      </c>
      <c r="CA12" s="270">
        <f t="shared" ref="CA12" si="51">IF($BL12="1",AT12,0)</f>
        <v>0</v>
      </c>
      <c r="CB12" s="271">
        <f t="shared" ref="CB12" si="52">IF($BL12="1",AU12,0)</f>
        <v>0</v>
      </c>
      <c r="CC12" s="281">
        <f>IFERROR(IF($X12="N/A",Z12+AB12+AD12,X12+Z12+AB12+AD12),0)</f>
        <v>133.52734375</v>
      </c>
      <c r="CD12" s="286">
        <f>Y12+AA12+AC12+AE12</f>
        <v>1468.80078125</v>
      </c>
    </row>
    <row r="13" spans="1:82" s="20" customFormat="1" ht="12.6" customHeight="1" x14ac:dyDescent="0.25">
      <c r="B13" s="352"/>
      <c r="C13" s="334"/>
      <c r="D13" s="313"/>
      <c r="E13" s="313"/>
      <c r="F13" s="313"/>
      <c r="G13" s="330"/>
      <c r="H13" s="313"/>
      <c r="I13" s="313"/>
      <c r="J13" s="329"/>
      <c r="K13" s="358"/>
      <c r="L13" s="315"/>
      <c r="M13" s="313"/>
      <c r="N13" s="318"/>
      <c r="O13" s="318"/>
      <c r="P13" s="316"/>
      <c r="Q13" s="314"/>
      <c r="R13" s="312"/>
      <c r="S13" s="318"/>
      <c r="T13" s="153" t="s">
        <v>51</v>
      </c>
      <c r="U13" s="227">
        <f>IFERROR(VLOOKUP(T13,[1]vstupy!$B$2:$C$12,2,FALSE),0)</f>
        <v>0</v>
      </c>
      <c r="V13" s="314"/>
      <c r="W13" s="339"/>
      <c r="X13" s="336"/>
      <c r="Y13" s="309"/>
      <c r="Z13" s="309"/>
      <c r="AA13" s="309"/>
      <c r="AB13" s="309"/>
      <c r="AC13" s="309"/>
      <c r="AD13" s="309"/>
      <c r="AE13" s="351"/>
      <c r="AF13" s="281"/>
      <c r="AG13" s="280"/>
      <c r="AH13" s="280"/>
      <c r="AI13" s="280"/>
      <c r="AJ13" s="280"/>
      <c r="AK13" s="280"/>
      <c r="AL13" s="280"/>
      <c r="AM13" s="286"/>
      <c r="AN13" s="270"/>
      <c r="AO13" s="270"/>
      <c r="AP13" s="270"/>
      <c r="AQ13" s="270"/>
      <c r="AR13" s="270"/>
      <c r="AS13" s="270"/>
      <c r="AT13" s="270"/>
      <c r="AU13" s="296"/>
      <c r="AV13" s="281"/>
      <c r="AW13" s="280"/>
      <c r="AX13" s="280"/>
      <c r="AY13" s="280"/>
      <c r="AZ13" s="280"/>
      <c r="BA13" s="280"/>
      <c r="BB13" s="280"/>
      <c r="BC13" s="286"/>
      <c r="BD13" s="281"/>
      <c r="BE13" s="344"/>
      <c r="BF13" s="280"/>
      <c r="BG13" s="344"/>
      <c r="BH13" s="280"/>
      <c r="BI13" s="280"/>
      <c r="BJ13" s="280"/>
      <c r="BK13" s="286"/>
      <c r="BL13" s="305"/>
      <c r="BM13" s="281"/>
      <c r="BN13" s="280"/>
      <c r="BO13" s="280"/>
      <c r="BP13" s="280"/>
      <c r="BQ13" s="280"/>
      <c r="BR13" s="280"/>
      <c r="BS13" s="280"/>
      <c r="BT13" s="286"/>
      <c r="BU13" s="281"/>
      <c r="BV13" s="270"/>
      <c r="BW13" s="270"/>
      <c r="BX13" s="270"/>
      <c r="BY13" s="270"/>
      <c r="BZ13" s="270"/>
      <c r="CA13" s="270"/>
      <c r="CB13" s="271"/>
      <c r="CC13" s="281"/>
      <c r="CD13" s="286"/>
    </row>
    <row r="14" spans="1:82" s="20" customFormat="1" ht="12.6" customHeight="1" x14ac:dyDescent="0.25">
      <c r="B14" s="352"/>
      <c r="C14" s="334"/>
      <c r="D14" s="313"/>
      <c r="E14" s="313"/>
      <c r="F14" s="313"/>
      <c r="G14" s="330"/>
      <c r="H14" s="313"/>
      <c r="I14" s="313"/>
      <c r="J14" s="329"/>
      <c r="K14" s="358"/>
      <c r="L14" s="315"/>
      <c r="M14" s="313"/>
      <c r="N14" s="318"/>
      <c r="O14" s="318"/>
      <c r="P14" s="316"/>
      <c r="Q14" s="314"/>
      <c r="R14" s="312"/>
      <c r="S14" s="318"/>
      <c r="T14" s="153" t="s">
        <v>51</v>
      </c>
      <c r="U14" s="227">
        <f>IFERROR(VLOOKUP(T14,[1]vstupy!$B$2:$C$12,2,FALSE),0)</f>
        <v>0</v>
      </c>
      <c r="V14" s="314"/>
      <c r="W14" s="339"/>
      <c r="X14" s="337"/>
      <c r="Y14" s="309"/>
      <c r="Z14" s="309"/>
      <c r="AA14" s="309"/>
      <c r="AB14" s="309"/>
      <c r="AC14" s="309"/>
      <c r="AD14" s="309"/>
      <c r="AE14" s="351"/>
      <c r="AF14" s="281"/>
      <c r="AG14" s="280"/>
      <c r="AH14" s="280"/>
      <c r="AI14" s="280"/>
      <c r="AJ14" s="280"/>
      <c r="AK14" s="280"/>
      <c r="AL14" s="280"/>
      <c r="AM14" s="286"/>
      <c r="AN14" s="270"/>
      <c r="AO14" s="270"/>
      <c r="AP14" s="270"/>
      <c r="AQ14" s="270"/>
      <c r="AR14" s="270"/>
      <c r="AS14" s="270"/>
      <c r="AT14" s="270"/>
      <c r="AU14" s="296"/>
      <c r="AV14" s="281"/>
      <c r="AW14" s="280"/>
      <c r="AX14" s="280"/>
      <c r="AY14" s="280"/>
      <c r="AZ14" s="280"/>
      <c r="BA14" s="280"/>
      <c r="BB14" s="280"/>
      <c r="BC14" s="286"/>
      <c r="BD14" s="281"/>
      <c r="BE14" s="344"/>
      <c r="BF14" s="280"/>
      <c r="BG14" s="344"/>
      <c r="BH14" s="280"/>
      <c r="BI14" s="280"/>
      <c r="BJ14" s="280"/>
      <c r="BK14" s="286"/>
      <c r="BL14" s="305"/>
      <c r="BM14" s="281"/>
      <c r="BN14" s="280"/>
      <c r="BO14" s="280"/>
      <c r="BP14" s="280"/>
      <c r="BQ14" s="280"/>
      <c r="BR14" s="280"/>
      <c r="BS14" s="280"/>
      <c r="BT14" s="286"/>
      <c r="BU14" s="281"/>
      <c r="BV14" s="270"/>
      <c r="BW14" s="270"/>
      <c r="BX14" s="270"/>
      <c r="BY14" s="270"/>
      <c r="BZ14" s="270"/>
      <c r="CA14" s="270"/>
      <c r="CB14" s="271"/>
      <c r="CC14" s="281"/>
      <c r="CD14" s="286"/>
    </row>
    <row r="15" spans="1:82" s="20" customFormat="1" ht="12.6" customHeight="1" x14ac:dyDescent="0.25">
      <c r="B15" s="352">
        <v>3</v>
      </c>
      <c r="C15" s="334" t="s">
        <v>214</v>
      </c>
      <c r="D15" s="313" t="s">
        <v>258</v>
      </c>
      <c r="E15" s="313" t="s">
        <v>265</v>
      </c>
      <c r="F15" s="313" t="s">
        <v>181</v>
      </c>
      <c r="G15" s="330">
        <v>45078</v>
      </c>
      <c r="H15" s="313" t="s">
        <v>297</v>
      </c>
      <c r="I15" s="313">
        <v>55</v>
      </c>
      <c r="J15" s="315">
        <f t="shared" ref="J15" si="53">IF(I15="N",0,I15)</f>
        <v>55</v>
      </c>
      <c r="K15" s="358" t="s">
        <v>305</v>
      </c>
      <c r="L15" s="315">
        <f t="shared" ref="L15" si="54">IF(K15="N",0,K15)</f>
        <v>0</v>
      </c>
      <c r="M15" s="313" t="s">
        <v>306</v>
      </c>
      <c r="N15" s="318"/>
      <c r="O15" s="318"/>
      <c r="P15" s="316">
        <v>500</v>
      </c>
      <c r="Q15" s="314" t="s">
        <v>12</v>
      </c>
      <c r="R15" s="312">
        <f>VLOOKUP(Q15,vstupy!$B$17:$C$27,2,FALSE)</f>
        <v>0.25</v>
      </c>
      <c r="S15" s="318"/>
      <c r="T15" s="153" t="s">
        <v>21</v>
      </c>
      <c r="U15" s="227">
        <f>IFERROR(VLOOKUP(T15,[1]vstupy!$B$2:$C$12,2,FALSE),0)</f>
        <v>200</v>
      </c>
      <c r="V15" s="314" t="s">
        <v>12</v>
      </c>
      <c r="W15" s="338">
        <f>VLOOKUP(V15,vstupy!$B$17:$C$27,2,FALSE)</f>
        <v>0.25</v>
      </c>
      <c r="X15" s="336">
        <f t="shared" ref="X15" si="55">IFERROR(IF(J15=0,"N",N15/I15),0)</f>
        <v>0</v>
      </c>
      <c r="Y15" s="308">
        <f t="shared" si="10"/>
        <v>0</v>
      </c>
      <c r="Z15" s="308">
        <f t="shared" ref="Z15" si="56">IFERROR(IF(J15=0,"N",O15/I15),0)</f>
        <v>0</v>
      </c>
      <c r="AA15" s="308">
        <f t="shared" ref="AA15" si="57">O15</f>
        <v>0</v>
      </c>
      <c r="AB15" s="308">
        <f t="shared" ref="AB15" si="58">P15*R15</f>
        <v>125</v>
      </c>
      <c r="AC15" s="308">
        <f t="shared" ref="AC15:AC78" si="59">IFERROR(AB15*J15,0)</f>
        <v>6875</v>
      </c>
      <c r="AD15" s="349">
        <f t="shared" ref="AD15" si="60">IF(S15&gt;0,IF(W15&gt;0,($G$6/160)*(S15/60)*W15,0),IF(W15&gt;0,($G$6/160)*((U15+U16+U17)/60)*W15,0))</f>
        <v>8.52734375</v>
      </c>
      <c r="AE15" s="350">
        <f t="shared" si="15"/>
        <v>469.00390625</v>
      </c>
      <c r="AF15" s="281">
        <f>IF($M15="In (zvyšuje náklady)",X15,0)</f>
        <v>0</v>
      </c>
      <c r="AG15" s="280">
        <f t="shared" ref="AG15:AM15" si="61">IF($M15="In (zvyšuje náklady)",Y15,0)</f>
        <v>0</v>
      </c>
      <c r="AH15" s="280">
        <f t="shared" si="61"/>
        <v>0</v>
      </c>
      <c r="AI15" s="280">
        <f t="shared" si="61"/>
        <v>0</v>
      </c>
      <c r="AJ15" s="280">
        <f t="shared" si="61"/>
        <v>0</v>
      </c>
      <c r="AK15" s="280">
        <f t="shared" si="61"/>
        <v>0</v>
      </c>
      <c r="AL15" s="280">
        <f t="shared" si="61"/>
        <v>0</v>
      </c>
      <c r="AM15" s="286">
        <f t="shared" si="61"/>
        <v>0</v>
      </c>
      <c r="AN15" s="297">
        <f t="shared" ref="AN15" si="62">IF($M15="In (zvyšuje náklady)",0,X15)</f>
        <v>0</v>
      </c>
      <c r="AO15" s="297">
        <f t="shared" ref="AO15" si="63">IF($M15="In (zvyšuje náklady)",0,Y15)</f>
        <v>0</v>
      </c>
      <c r="AP15" s="297">
        <f t="shared" ref="AP15" si="64">IF($M15="In (zvyšuje náklady)",0,Z15)</f>
        <v>0</v>
      </c>
      <c r="AQ15" s="297">
        <f t="shared" ref="AQ15" si="65">IF($M15="In (zvyšuje náklady)",0,AA15)</f>
        <v>0</v>
      </c>
      <c r="AR15" s="297">
        <f t="shared" ref="AR15" si="66">IF($M15="In (zvyšuje náklady)",0,AB15)</f>
        <v>125</v>
      </c>
      <c r="AS15" s="297">
        <f t="shared" ref="AS15" si="67">IF($M15="In (zvyšuje náklady)",0,AC15)</f>
        <v>6875</v>
      </c>
      <c r="AT15" s="297">
        <f t="shared" ref="AT15" si="68">IF($M15="In (zvyšuje náklady)",0,AD15)</f>
        <v>8.52734375</v>
      </c>
      <c r="AU15" s="295">
        <f t="shared" ref="AU15" si="69">IF($M15="In (zvyšuje náklady)",0,AE15)</f>
        <v>469.00390625</v>
      </c>
      <c r="AV15" s="281">
        <f t="shared" ref="AV15:BB15" si="70">IF($L15&gt;0,AF15,0)</f>
        <v>0</v>
      </c>
      <c r="AW15" s="280">
        <f t="shared" ref="AW15:AY15" si="71">IF($L15&gt;0,$L15*AV15,0)</f>
        <v>0</v>
      </c>
      <c r="AX15" s="280">
        <f t="shared" si="70"/>
        <v>0</v>
      </c>
      <c r="AY15" s="280">
        <f t="shared" si="71"/>
        <v>0</v>
      </c>
      <c r="AZ15" s="280">
        <f t="shared" si="70"/>
        <v>0</v>
      </c>
      <c r="BA15" s="280">
        <f t="shared" ref="BA15" si="72">IF($L15&gt;0,$L15*AZ15,0)</f>
        <v>0</v>
      </c>
      <c r="BB15" s="280">
        <f t="shared" si="70"/>
        <v>0</v>
      </c>
      <c r="BC15" s="286">
        <f t="shared" ref="BC15" si="73">IF($L15&gt;0,$L15*BB15,0)</f>
        <v>0</v>
      </c>
      <c r="BD15" s="281">
        <f t="shared" ref="BD15" si="74">IF($L15&gt;0,AN15,0)</f>
        <v>0</v>
      </c>
      <c r="BE15" s="280">
        <f t="shared" ref="BE15" si="75">IF($L15&gt;0,$L15*BD15,0)</f>
        <v>0</v>
      </c>
      <c r="BF15" s="280">
        <f t="shared" ref="BF15" si="76">IF($L15&gt;0,AP15,0)</f>
        <v>0</v>
      </c>
      <c r="BG15" s="280">
        <f t="shared" ref="BG15" si="77">IF($L15&gt;0,$L15*BF15,0)</f>
        <v>0</v>
      </c>
      <c r="BH15" s="280">
        <f t="shared" ref="BH15" si="78">IF($L15&gt;0,AR15,0)</f>
        <v>0</v>
      </c>
      <c r="BI15" s="280">
        <f t="shared" ref="BI15" si="79">IF($L15&gt;0,$L15*BH15,0)</f>
        <v>0</v>
      </c>
      <c r="BJ15" s="280">
        <f t="shared" ref="BJ15" si="80">IF($L15&gt;0,AT15,0)</f>
        <v>0</v>
      </c>
      <c r="BK15" s="286">
        <f t="shared" ref="BK15" si="81">IF($L15&gt;0,$L15*BJ15,0)</f>
        <v>0</v>
      </c>
      <c r="BL15" s="305">
        <f>IF(F15=vstupy!F$6,"1",0)</f>
        <v>0</v>
      </c>
      <c r="BM15" s="281">
        <f t="shared" ref="BM15" si="82">IF($BL15="1",AF15,0)</f>
        <v>0</v>
      </c>
      <c r="BN15" s="280">
        <f t="shared" ref="BN15" si="83">IF($BL15="1",AG15,0)</f>
        <v>0</v>
      </c>
      <c r="BO15" s="280">
        <f t="shared" ref="BO15" si="84">IF($BL15="1",AH15,0)</f>
        <v>0</v>
      </c>
      <c r="BP15" s="280">
        <f t="shared" ref="BP15" si="85">IF($BL15="1",AI15,0)</f>
        <v>0</v>
      </c>
      <c r="BQ15" s="280">
        <f t="shared" ref="BQ15" si="86">IF($BL15="1",AJ15,0)</f>
        <v>0</v>
      </c>
      <c r="BR15" s="280">
        <f t="shared" ref="BR15" si="87">IF($BL15="1",AK15,0)</f>
        <v>0</v>
      </c>
      <c r="BS15" s="280">
        <f t="shared" ref="BS15" si="88">IF($BL15="1",AL15,0)</f>
        <v>0</v>
      </c>
      <c r="BT15" s="286">
        <f t="shared" ref="BT15" si="89">IF($BL15="1",AM15,0)</f>
        <v>0</v>
      </c>
      <c r="BU15" s="281">
        <f t="shared" ref="BU15" si="90">IF($BL15="1",AN15,0)</f>
        <v>0</v>
      </c>
      <c r="BV15" s="270">
        <f t="shared" ref="BV15" si="91">IF($BL15="1",AO15,0)</f>
        <v>0</v>
      </c>
      <c r="BW15" s="270">
        <f t="shared" ref="BW15" si="92">IF($BL15="1",AP15,0)</f>
        <v>0</v>
      </c>
      <c r="BX15" s="270">
        <f t="shared" ref="BX15" si="93">IF($BL15="1",AQ15,0)</f>
        <v>0</v>
      </c>
      <c r="BY15" s="270">
        <f t="shared" ref="BY15" si="94">IF($BL15="1",AR15,0)</f>
        <v>0</v>
      </c>
      <c r="BZ15" s="270">
        <f t="shared" ref="BZ15" si="95">IF($BL15="1",AS15,0)</f>
        <v>0</v>
      </c>
      <c r="CA15" s="270">
        <f t="shared" ref="CA15" si="96">IF($BL15="1",AT15,0)</f>
        <v>0</v>
      </c>
      <c r="CB15" s="271">
        <f t="shared" ref="CB15" si="97">IF($BL15="1",AU15,0)</f>
        <v>0</v>
      </c>
      <c r="CC15" s="281">
        <f>IFERROR(IF($X15="N/A",Z15+AB15+AD15,X15+Z15+AB15+AD15),0)</f>
        <v>133.52734375</v>
      </c>
      <c r="CD15" s="286">
        <f>Y15+AA15+AC15+AE15</f>
        <v>7344.00390625</v>
      </c>
    </row>
    <row r="16" spans="1:82" s="20" customFormat="1" ht="12.6" customHeight="1" x14ac:dyDescent="0.25">
      <c r="B16" s="352"/>
      <c r="C16" s="334"/>
      <c r="D16" s="313"/>
      <c r="E16" s="313"/>
      <c r="F16" s="313"/>
      <c r="G16" s="330"/>
      <c r="H16" s="313"/>
      <c r="I16" s="313"/>
      <c r="J16" s="315"/>
      <c r="K16" s="358"/>
      <c r="L16" s="315"/>
      <c r="M16" s="313"/>
      <c r="N16" s="318"/>
      <c r="O16" s="318"/>
      <c r="P16" s="316"/>
      <c r="Q16" s="314"/>
      <c r="R16" s="312"/>
      <c r="S16" s="318"/>
      <c r="T16" s="153" t="s">
        <v>51</v>
      </c>
      <c r="U16" s="227">
        <f>IFERROR(VLOOKUP(T16,[1]vstupy!$B$2:$C$12,2,FALSE),0)</f>
        <v>0</v>
      </c>
      <c r="V16" s="314"/>
      <c r="W16" s="339"/>
      <c r="X16" s="336"/>
      <c r="Y16" s="309"/>
      <c r="Z16" s="309"/>
      <c r="AA16" s="309"/>
      <c r="AB16" s="309"/>
      <c r="AC16" s="309"/>
      <c r="AD16" s="309"/>
      <c r="AE16" s="351"/>
      <c r="AF16" s="281"/>
      <c r="AG16" s="280"/>
      <c r="AH16" s="280"/>
      <c r="AI16" s="280"/>
      <c r="AJ16" s="280"/>
      <c r="AK16" s="280"/>
      <c r="AL16" s="280"/>
      <c r="AM16" s="286"/>
      <c r="AN16" s="270"/>
      <c r="AO16" s="270"/>
      <c r="AP16" s="270"/>
      <c r="AQ16" s="270"/>
      <c r="AR16" s="270"/>
      <c r="AS16" s="270"/>
      <c r="AT16" s="270"/>
      <c r="AU16" s="296"/>
      <c r="AV16" s="281"/>
      <c r="AW16" s="280"/>
      <c r="AX16" s="280"/>
      <c r="AY16" s="280"/>
      <c r="AZ16" s="280"/>
      <c r="BA16" s="280"/>
      <c r="BB16" s="280"/>
      <c r="BC16" s="286"/>
      <c r="BD16" s="281"/>
      <c r="BE16" s="280"/>
      <c r="BF16" s="280"/>
      <c r="BG16" s="280"/>
      <c r="BH16" s="280"/>
      <c r="BI16" s="280"/>
      <c r="BJ16" s="280"/>
      <c r="BK16" s="286"/>
      <c r="BL16" s="305"/>
      <c r="BM16" s="281"/>
      <c r="BN16" s="280"/>
      <c r="BO16" s="280"/>
      <c r="BP16" s="280"/>
      <c r="BQ16" s="280"/>
      <c r="BR16" s="280"/>
      <c r="BS16" s="280"/>
      <c r="BT16" s="286"/>
      <c r="BU16" s="281"/>
      <c r="BV16" s="270"/>
      <c r="BW16" s="270"/>
      <c r="BX16" s="270"/>
      <c r="BY16" s="270"/>
      <c r="BZ16" s="270"/>
      <c r="CA16" s="270"/>
      <c r="CB16" s="271"/>
      <c r="CC16" s="281"/>
      <c r="CD16" s="286"/>
    </row>
    <row r="17" spans="1:82" s="20" customFormat="1" ht="12.6" customHeight="1" x14ac:dyDescent="0.25">
      <c r="B17" s="352"/>
      <c r="C17" s="334"/>
      <c r="D17" s="313"/>
      <c r="E17" s="313"/>
      <c r="F17" s="313"/>
      <c r="G17" s="330"/>
      <c r="H17" s="313"/>
      <c r="I17" s="313"/>
      <c r="J17" s="315"/>
      <c r="K17" s="358"/>
      <c r="L17" s="315"/>
      <c r="M17" s="313"/>
      <c r="N17" s="318"/>
      <c r="O17" s="318"/>
      <c r="P17" s="316"/>
      <c r="Q17" s="314"/>
      <c r="R17" s="312"/>
      <c r="S17" s="318"/>
      <c r="T17" s="153" t="s">
        <v>51</v>
      </c>
      <c r="U17" s="227">
        <f>IFERROR(VLOOKUP(T17,[1]vstupy!$B$2:$C$12,2,FALSE),0)</f>
        <v>0</v>
      </c>
      <c r="V17" s="314"/>
      <c r="W17" s="339"/>
      <c r="X17" s="337"/>
      <c r="Y17" s="309"/>
      <c r="Z17" s="309"/>
      <c r="AA17" s="309"/>
      <c r="AB17" s="309"/>
      <c r="AC17" s="309"/>
      <c r="AD17" s="309"/>
      <c r="AE17" s="351"/>
      <c r="AF17" s="281"/>
      <c r="AG17" s="280"/>
      <c r="AH17" s="280"/>
      <c r="AI17" s="280"/>
      <c r="AJ17" s="280"/>
      <c r="AK17" s="280"/>
      <c r="AL17" s="280"/>
      <c r="AM17" s="286"/>
      <c r="AN17" s="270"/>
      <c r="AO17" s="270"/>
      <c r="AP17" s="270"/>
      <c r="AQ17" s="270"/>
      <c r="AR17" s="270"/>
      <c r="AS17" s="270"/>
      <c r="AT17" s="270"/>
      <c r="AU17" s="296"/>
      <c r="AV17" s="281"/>
      <c r="AW17" s="280"/>
      <c r="AX17" s="280"/>
      <c r="AY17" s="280"/>
      <c r="AZ17" s="280"/>
      <c r="BA17" s="280"/>
      <c r="BB17" s="280"/>
      <c r="BC17" s="286"/>
      <c r="BD17" s="281"/>
      <c r="BE17" s="280"/>
      <c r="BF17" s="280"/>
      <c r="BG17" s="280"/>
      <c r="BH17" s="280"/>
      <c r="BI17" s="280"/>
      <c r="BJ17" s="280"/>
      <c r="BK17" s="286"/>
      <c r="BL17" s="305"/>
      <c r="BM17" s="281"/>
      <c r="BN17" s="280"/>
      <c r="BO17" s="280"/>
      <c r="BP17" s="280"/>
      <c r="BQ17" s="280"/>
      <c r="BR17" s="280"/>
      <c r="BS17" s="280"/>
      <c r="BT17" s="286"/>
      <c r="BU17" s="281"/>
      <c r="BV17" s="270"/>
      <c r="BW17" s="270"/>
      <c r="BX17" s="270"/>
      <c r="BY17" s="270"/>
      <c r="BZ17" s="270"/>
      <c r="CA17" s="270"/>
      <c r="CB17" s="271"/>
      <c r="CC17" s="281"/>
      <c r="CD17" s="286"/>
    </row>
    <row r="18" spans="1:82" s="20" customFormat="1" ht="12.6" customHeight="1" x14ac:dyDescent="0.25">
      <c r="B18" s="352">
        <v>4</v>
      </c>
      <c r="C18" s="334" t="s">
        <v>215</v>
      </c>
      <c r="D18" s="313" t="s">
        <v>259</v>
      </c>
      <c r="E18" s="334" t="s">
        <v>266</v>
      </c>
      <c r="F18" s="313" t="s">
        <v>181</v>
      </c>
      <c r="G18" s="330">
        <v>45078</v>
      </c>
      <c r="H18" s="313" t="s">
        <v>298</v>
      </c>
      <c r="I18" s="313">
        <v>45</v>
      </c>
      <c r="J18" s="315">
        <f t="shared" ref="J18" si="98">IF(I18="N",0,I18)</f>
        <v>45</v>
      </c>
      <c r="K18" s="313" t="s">
        <v>305</v>
      </c>
      <c r="L18" s="315">
        <f t="shared" ref="L18" si="99">IF(K18="N",0,K18)</f>
        <v>0</v>
      </c>
      <c r="M18" s="313" t="s">
        <v>306</v>
      </c>
      <c r="N18" s="318"/>
      <c r="O18" s="318"/>
      <c r="P18" s="316"/>
      <c r="Q18" s="314" t="s">
        <v>50</v>
      </c>
      <c r="R18" s="312">
        <f>VLOOKUP(Q18,vstupy!$B$17:$C$27,2,FALSE)</f>
        <v>0</v>
      </c>
      <c r="S18" s="318"/>
      <c r="T18" s="153" t="s">
        <v>19</v>
      </c>
      <c r="U18" s="227">
        <f>IFERROR(VLOOKUP(T18,[1]vstupy!$B$2:$C$12,2,FALSE),0)</f>
        <v>50</v>
      </c>
      <c r="V18" s="314" t="s">
        <v>12</v>
      </c>
      <c r="W18" s="338">
        <f>VLOOKUP(V18,vstupy!$B$17:$C$27,2,FALSE)</f>
        <v>0.25</v>
      </c>
      <c r="X18" s="336">
        <f t="shared" ref="X18" si="100">IFERROR(IF(J18=0,"N",N18/I18),0)</f>
        <v>0</v>
      </c>
      <c r="Y18" s="308">
        <f>N18</f>
        <v>0</v>
      </c>
      <c r="Z18" s="308">
        <f t="shared" ref="Z18" si="101">IFERROR(IF(J18=0,"N",O18/I18),0)</f>
        <v>0</v>
      </c>
      <c r="AA18" s="308">
        <f t="shared" ref="AA18" si="102">O18</f>
        <v>0</v>
      </c>
      <c r="AB18" s="308">
        <f t="shared" ref="AB18" si="103">P18*R18</f>
        <v>0</v>
      </c>
      <c r="AC18" s="308">
        <f t="shared" si="59"/>
        <v>0</v>
      </c>
      <c r="AD18" s="349">
        <f t="shared" ref="AD18" si="104">IF(S18&gt;0,IF(W18&gt;0,($G$6/160)*(S18/60)*W18,0),IF(W18&gt;0,($G$6/160)*((U18+U19+U20)/60)*W18,0))</f>
        <v>2.1318359375</v>
      </c>
      <c r="AE18" s="350">
        <f t="shared" si="15"/>
        <v>95.9326171875</v>
      </c>
      <c r="AF18" s="281">
        <f>IF($M18="In (zvyšuje náklady)",X18,0)</f>
        <v>0</v>
      </c>
      <c r="AG18" s="280">
        <f t="shared" ref="AG18:AM18" si="105">IF($M18="In (zvyšuje náklady)",Y18,0)</f>
        <v>0</v>
      </c>
      <c r="AH18" s="280">
        <f t="shared" si="105"/>
        <v>0</v>
      </c>
      <c r="AI18" s="280">
        <f t="shared" si="105"/>
        <v>0</v>
      </c>
      <c r="AJ18" s="280">
        <f t="shared" si="105"/>
        <v>0</v>
      </c>
      <c r="AK18" s="280">
        <f t="shared" si="105"/>
        <v>0</v>
      </c>
      <c r="AL18" s="280">
        <f t="shared" si="105"/>
        <v>0</v>
      </c>
      <c r="AM18" s="286">
        <f t="shared" si="105"/>
        <v>0</v>
      </c>
      <c r="AN18" s="297">
        <f t="shared" ref="AN18" si="106">IF($M18="In (zvyšuje náklady)",0,X18)</f>
        <v>0</v>
      </c>
      <c r="AO18" s="297">
        <f t="shared" ref="AO18" si="107">IF($M18="In (zvyšuje náklady)",0,Y18)</f>
        <v>0</v>
      </c>
      <c r="AP18" s="297">
        <f t="shared" ref="AP18" si="108">IF($M18="In (zvyšuje náklady)",0,Z18)</f>
        <v>0</v>
      </c>
      <c r="AQ18" s="297">
        <f t="shared" ref="AQ18" si="109">IF($M18="In (zvyšuje náklady)",0,AA18)</f>
        <v>0</v>
      </c>
      <c r="AR18" s="297">
        <f t="shared" ref="AR18" si="110">IF($M18="In (zvyšuje náklady)",0,AB18)</f>
        <v>0</v>
      </c>
      <c r="AS18" s="297">
        <f t="shared" ref="AS18" si="111">IF($M18="In (zvyšuje náklady)",0,AC18)</f>
        <v>0</v>
      </c>
      <c r="AT18" s="297">
        <f t="shared" ref="AT18" si="112">IF($M18="In (zvyšuje náklady)",0,AD18)</f>
        <v>2.1318359375</v>
      </c>
      <c r="AU18" s="295">
        <f t="shared" ref="AU18" si="113">IF($M18="In (zvyšuje náklady)",0,AE18)</f>
        <v>95.9326171875</v>
      </c>
      <c r="AV18" s="281">
        <f t="shared" ref="AV18:BB18" si="114">IF($L18&gt;0,AF18,0)</f>
        <v>0</v>
      </c>
      <c r="AW18" s="280">
        <f t="shared" ref="AW18:AY18" si="115">IF($L18&gt;0,$L18*AV18,0)</f>
        <v>0</v>
      </c>
      <c r="AX18" s="280">
        <f t="shared" si="114"/>
        <v>0</v>
      </c>
      <c r="AY18" s="280">
        <f t="shared" si="115"/>
        <v>0</v>
      </c>
      <c r="AZ18" s="280">
        <f t="shared" si="114"/>
        <v>0</v>
      </c>
      <c r="BA18" s="280">
        <f t="shared" ref="BA18" si="116">IF($L18&gt;0,$L18*AZ18,0)</f>
        <v>0</v>
      </c>
      <c r="BB18" s="280">
        <f t="shared" si="114"/>
        <v>0</v>
      </c>
      <c r="BC18" s="286">
        <f t="shared" ref="BC18" si="117">IF($L18&gt;0,$L18*BB18,0)</f>
        <v>0</v>
      </c>
      <c r="BD18" s="281">
        <f t="shared" ref="BD18" si="118">IF($L18&gt;0,AN18,0)</f>
        <v>0</v>
      </c>
      <c r="BE18" s="280">
        <f t="shared" ref="BE18" si="119">IF($L18&gt;0,$L18*BD18,0)</f>
        <v>0</v>
      </c>
      <c r="BF18" s="280">
        <f t="shared" ref="BF18" si="120">IF($L18&gt;0,AP18,0)</f>
        <v>0</v>
      </c>
      <c r="BG18" s="280">
        <f t="shared" ref="BG18" si="121">IF($L18&gt;0,$L18*BF18,0)</f>
        <v>0</v>
      </c>
      <c r="BH18" s="280">
        <f t="shared" ref="BH18" si="122">IF($L18&gt;0,AR18,0)</f>
        <v>0</v>
      </c>
      <c r="BI18" s="280">
        <f t="shared" ref="BI18" si="123">IF($L18&gt;0,$L18*BH18,0)</f>
        <v>0</v>
      </c>
      <c r="BJ18" s="280">
        <f t="shared" ref="BJ18" si="124">IF($L18&gt;0,AT18,0)</f>
        <v>0</v>
      </c>
      <c r="BK18" s="286">
        <f t="shared" ref="BK18" si="125">IF($L18&gt;0,$L18*BJ18,0)</f>
        <v>0</v>
      </c>
      <c r="BL18" s="305">
        <f>IF(F18=vstupy!F$6,"1",0)</f>
        <v>0</v>
      </c>
      <c r="BM18" s="281">
        <f t="shared" ref="BM18" si="126">IF($BL18="1",AF18,0)</f>
        <v>0</v>
      </c>
      <c r="BN18" s="280">
        <f t="shared" ref="BN18" si="127">IF($BL18="1",AG18,0)</f>
        <v>0</v>
      </c>
      <c r="BO18" s="280">
        <f t="shared" ref="BO18" si="128">IF($BL18="1",AH18,0)</f>
        <v>0</v>
      </c>
      <c r="BP18" s="280">
        <f t="shared" ref="BP18" si="129">IF($BL18="1",AI18,0)</f>
        <v>0</v>
      </c>
      <c r="BQ18" s="280">
        <f t="shared" ref="BQ18" si="130">IF($BL18="1",AJ18,0)</f>
        <v>0</v>
      </c>
      <c r="BR18" s="280">
        <f t="shared" ref="BR18" si="131">IF($BL18="1",AK18,0)</f>
        <v>0</v>
      </c>
      <c r="BS18" s="280">
        <f t="shared" ref="BS18" si="132">IF($BL18="1",AL18,0)</f>
        <v>0</v>
      </c>
      <c r="BT18" s="286">
        <f t="shared" ref="BT18" si="133">IF($BL18="1",AM18,0)</f>
        <v>0</v>
      </c>
      <c r="BU18" s="281">
        <f t="shared" ref="BU18" si="134">IF($BL18="1",AN18,0)</f>
        <v>0</v>
      </c>
      <c r="BV18" s="270">
        <f t="shared" ref="BV18" si="135">IF($BL18="1",AO18,0)</f>
        <v>0</v>
      </c>
      <c r="BW18" s="270">
        <f t="shared" ref="BW18" si="136">IF($BL18="1",AP18,0)</f>
        <v>0</v>
      </c>
      <c r="BX18" s="270">
        <f t="shared" ref="BX18" si="137">IF($BL18="1",AQ18,0)</f>
        <v>0</v>
      </c>
      <c r="BY18" s="270">
        <f t="shared" ref="BY18" si="138">IF($BL18="1",AR18,0)</f>
        <v>0</v>
      </c>
      <c r="BZ18" s="270">
        <f t="shared" ref="BZ18" si="139">IF($BL18="1",AS18,0)</f>
        <v>0</v>
      </c>
      <c r="CA18" s="270">
        <f t="shared" ref="CA18" si="140">IF($BL18="1",AT18,0)</f>
        <v>0</v>
      </c>
      <c r="CB18" s="271">
        <f t="shared" ref="CB18" si="141">IF($BL18="1",AU18,0)</f>
        <v>0</v>
      </c>
      <c r="CC18" s="281">
        <f>IFERROR(IF($X18="N/A",Z18+AB18+AD18,X18+Z18+AB18+AD18),0)</f>
        <v>2.1318359375</v>
      </c>
      <c r="CD18" s="286">
        <f>Y18+AA18+AC18+AE18</f>
        <v>95.9326171875</v>
      </c>
    </row>
    <row r="19" spans="1:82" s="20" customFormat="1" ht="12.6" customHeight="1" x14ac:dyDescent="0.25">
      <c r="B19" s="352"/>
      <c r="C19" s="334"/>
      <c r="D19" s="313"/>
      <c r="E19" s="334"/>
      <c r="F19" s="313"/>
      <c r="G19" s="330"/>
      <c r="H19" s="313"/>
      <c r="I19" s="313"/>
      <c r="J19" s="315"/>
      <c r="K19" s="313"/>
      <c r="L19" s="315"/>
      <c r="M19" s="313"/>
      <c r="N19" s="318"/>
      <c r="O19" s="318"/>
      <c r="P19" s="316"/>
      <c r="Q19" s="314"/>
      <c r="R19" s="312"/>
      <c r="S19" s="318"/>
      <c r="T19" s="153" t="s">
        <v>51</v>
      </c>
      <c r="U19" s="227">
        <f>IFERROR(VLOOKUP(T19,[1]vstupy!$B$2:$C$12,2,FALSE),0)</f>
        <v>0</v>
      </c>
      <c r="V19" s="314"/>
      <c r="W19" s="339"/>
      <c r="X19" s="336"/>
      <c r="Y19" s="309"/>
      <c r="Z19" s="309"/>
      <c r="AA19" s="309"/>
      <c r="AB19" s="309"/>
      <c r="AC19" s="309"/>
      <c r="AD19" s="309"/>
      <c r="AE19" s="351"/>
      <c r="AF19" s="281"/>
      <c r="AG19" s="280"/>
      <c r="AH19" s="280"/>
      <c r="AI19" s="280"/>
      <c r="AJ19" s="280"/>
      <c r="AK19" s="280"/>
      <c r="AL19" s="280"/>
      <c r="AM19" s="286"/>
      <c r="AN19" s="270"/>
      <c r="AO19" s="270"/>
      <c r="AP19" s="270"/>
      <c r="AQ19" s="270"/>
      <c r="AR19" s="270"/>
      <c r="AS19" s="270"/>
      <c r="AT19" s="270"/>
      <c r="AU19" s="296"/>
      <c r="AV19" s="281"/>
      <c r="AW19" s="280"/>
      <c r="AX19" s="280"/>
      <c r="AY19" s="280"/>
      <c r="AZ19" s="280"/>
      <c r="BA19" s="280"/>
      <c r="BB19" s="280"/>
      <c r="BC19" s="286"/>
      <c r="BD19" s="281"/>
      <c r="BE19" s="280"/>
      <c r="BF19" s="280"/>
      <c r="BG19" s="280"/>
      <c r="BH19" s="280"/>
      <c r="BI19" s="280"/>
      <c r="BJ19" s="280"/>
      <c r="BK19" s="286"/>
      <c r="BL19" s="305"/>
      <c r="BM19" s="281"/>
      <c r="BN19" s="280"/>
      <c r="BO19" s="280"/>
      <c r="BP19" s="280"/>
      <c r="BQ19" s="280"/>
      <c r="BR19" s="280"/>
      <c r="BS19" s="280"/>
      <c r="BT19" s="286"/>
      <c r="BU19" s="281"/>
      <c r="BV19" s="270"/>
      <c r="BW19" s="270"/>
      <c r="BX19" s="270"/>
      <c r="BY19" s="270"/>
      <c r="BZ19" s="270"/>
      <c r="CA19" s="270"/>
      <c r="CB19" s="271"/>
      <c r="CC19" s="281"/>
      <c r="CD19" s="286"/>
    </row>
    <row r="20" spans="1:82" s="20" customFormat="1" ht="12.6" customHeight="1" x14ac:dyDescent="0.25">
      <c r="B20" s="352"/>
      <c r="C20" s="334"/>
      <c r="D20" s="313"/>
      <c r="E20" s="334"/>
      <c r="F20" s="313"/>
      <c r="G20" s="330"/>
      <c r="H20" s="313"/>
      <c r="I20" s="313"/>
      <c r="J20" s="315"/>
      <c r="K20" s="313"/>
      <c r="L20" s="315"/>
      <c r="M20" s="313"/>
      <c r="N20" s="318"/>
      <c r="O20" s="318"/>
      <c r="P20" s="316"/>
      <c r="Q20" s="314"/>
      <c r="R20" s="312"/>
      <c r="S20" s="318"/>
      <c r="T20" s="153" t="s">
        <v>51</v>
      </c>
      <c r="U20" s="227">
        <f>IFERROR(VLOOKUP(T20,[1]vstupy!$B$2:$C$12,2,FALSE),0)</f>
        <v>0</v>
      </c>
      <c r="V20" s="314"/>
      <c r="W20" s="339"/>
      <c r="X20" s="337"/>
      <c r="Y20" s="309"/>
      <c r="Z20" s="309"/>
      <c r="AA20" s="309"/>
      <c r="AB20" s="309"/>
      <c r="AC20" s="309"/>
      <c r="AD20" s="309"/>
      <c r="AE20" s="351"/>
      <c r="AF20" s="281"/>
      <c r="AG20" s="280"/>
      <c r="AH20" s="280"/>
      <c r="AI20" s="280"/>
      <c r="AJ20" s="280"/>
      <c r="AK20" s="280"/>
      <c r="AL20" s="280"/>
      <c r="AM20" s="286"/>
      <c r="AN20" s="270"/>
      <c r="AO20" s="270"/>
      <c r="AP20" s="270"/>
      <c r="AQ20" s="270"/>
      <c r="AR20" s="270"/>
      <c r="AS20" s="270"/>
      <c r="AT20" s="270"/>
      <c r="AU20" s="296"/>
      <c r="AV20" s="281"/>
      <c r="AW20" s="280"/>
      <c r="AX20" s="280"/>
      <c r="AY20" s="280"/>
      <c r="AZ20" s="280"/>
      <c r="BA20" s="280"/>
      <c r="BB20" s="280"/>
      <c r="BC20" s="286"/>
      <c r="BD20" s="281"/>
      <c r="BE20" s="280"/>
      <c r="BF20" s="280"/>
      <c r="BG20" s="280"/>
      <c r="BH20" s="280"/>
      <c r="BI20" s="280"/>
      <c r="BJ20" s="280"/>
      <c r="BK20" s="286"/>
      <c r="BL20" s="305"/>
      <c r="BM20" s="281"/>
      <c r="BN20" s="280"/>
      <c r="BO20" s="280"/>
      <c r="BP20" s="280"/>
      <c r="BQ20" s="280"/>
      <c r="BR20" s="280"/>
      <c r="BS20" s="280"/>
      <c r="BT20" s="286"/>
      <c r="BU20" s="281"/>
      <c r="BV20" s="270"/>
      <c r="BW20" s="270"/>
      <c r="BX20" s="270"/>
      <c r="BY20" s="270"/>
      <c r="BZ20" s="270"/>
      <c r="CA20" s="270"/>
      <c r="CB20" s="271"/>
      <c r="CC20" s="281"/>
      <c r="CD20" s="286"/>
    </row>
    <row r="21" spans="1:82" ht="12.6" customHeight="1" x14ac:dyDescent="0.25">
      <c r="B21" s="352">
        <v>5</v>
      </c>
      <c r="C21" s="334" t="s">
        <v>216</v>
      </c>
      <c r="D21" s="313" t="s">
        <v>258</v>
      </c>
      <c r="E21" s="313" t="s">
        <v>267</v>
      </c>
      <c r="F21" s="313" t="s">
        <v>181</v>
      </c>
      <c r="G21" s="330">
        <v>45078</v>
      </c>
      <c r="H21" s="313" t="s">
        <v>299</v>
      </c>
      <c r="I21" s="313">
        <v>45</v>
      </c>
      <c r="J21" s="315">
        <f t="shared" ref="J21" si="142">IF(I21="N",0,I21)</f>
        <v>45</v>
      </c>
      <c r="K21" s="313" t="s">
        <v>305</v>
      </c>
      <c r="L21" s="315">
        <f t="shared" ref="L21" si="143">IF(K21="N",0,K21)</f>
        <v>0</v>
      </c>
      <c r="M21" s="313" t="s">
        <v>306</v>
      </c>
      <c r="N21" s="318"/>
      <c r="O21" s="318"/>
      <c r="P21" s="316">
        <v>34928</v>
      </c>
      <c r="Q21" s="314" t="s">
        <v>12</v>
      </c>
      <c r="R21" s="312">
        <f>VLOOKUP(Q21,vstupy!$B$17:$C$27,2,FALSE)</f>
        <v>0.25</v>
      </c>
      <c r="S21" s="318"/>
      <c r="T21" s="153" t="s">
        <v>16</v>
      </c>
      <c r="U21" s="227">
        <f>IFERROR(VLOOKUP(T21,[1]vstupy!$B$2:$C$12,2,FALSE),0)</f>
        <v>300</v>
      </c>
      <c r="V21" s="314" t="s">
        <v>12</v>
      </c>
      <c r="W21" s="338">
        <f>VLOOKUP(V21,vstupy!$B$17:$C$27,2,FALSE)</f>
        <v>0.25</v>
      </c>
      <c r="X21" s="336">
        <f t="shared" ref="X21" si="144">IFERROR(IF(J21=0,"N",N21/I21),0)</f>
        <v>0</v>
      </c>
      <c r="Y21" s="308">
        <f t="shared" si="10"/>
        <v>0</v>
      </c>
      <c r="Z21" s="308">
        <f t="shared" ref="Z21" si="145">IFERROR(IF(J21=0,"N",O21/I21),0)</f>
        <v>0</v>
      </c>
      <c r="AA21" s="308">
        <f t="shared" ref="AA21" si="146">O21</f>
        <v>0</v>
      </c>
      <c r="AB21" s="308">
        <f t="shared" ref="AB21" si="147">P21*R21</f>
        <v>8732</v>
      </c>
      <c r="AC21" s="308">
        <f t="shared" si="59"/>
        <v>392940</v>
      </c>
      <c r="AD21" s="349">
        <f t="shared" ref="AD21" si="148">IF(S21&gt;0,IF(W21&gt;0,($G$6/160)*(S21/60)*W21,0),IF(W21&gt;0,($G$6/160)*((U21+U22+U23)/60)*W21,0))</f>
        <v>12.791015625</v>
      </c>
      <c r="AE21" s="350">
        <f t="shared" si="15"/>
        <v>575.595703125</v>
      </c>
      <c r="AF21" s="281">
        <f>IF($M21="In (zvyšuje náklady)",X21,0)</f>
        <v>0</v>
      </c>
      <c r="AG21" s="280">
        <f t="shared" ref="AG21:AM21" si="149">IF($M21="In (zvyšuje náklady)",Y21,0)</f>
        <v>0</v>
      </c>
      <c r="AH21" s="280">
        <f t="shared" si="149"/>
        <v>0</v>
      </c>
      <c r="AI21" s="280">
        <f t="shared" si="149"/>
        <v>0</v>
      </c>
      <c r="AJ21" s="280">
        <f t="shared" si="149"/>
        <v>0</v>
      </c>
      <c r="AK21" s="280">
        <f t="shared" si="149"/>
        <v>0</v>
      </c>
      <c r="AL21" s="280">
        <f t="shared" si="149"/>
        <v>0</v>
      </c>
      <c r="AM21" s="286">
        <f t="shared" si="149"/>
        <v>0</v>
      </c>
      <c r="AN21" s="297">
        <f t="shared" ref="AN21" si="150">IF($M21="In (zvyšuje náklady)",0,X21)</f>
        <v>0</v>
      </c>
      <c r="AO21" s="297">
        <f t="shared" ref="AO21" si="151">IF($M21="In (zvyšuje náklady)",0,Y21)</f>
        <v>0</v>
      </c>
      <c r="AP21" s="297">
        <f t="shared" ref="AP21" si="152">IF($M21="In (zvyšuje náklady)",0,Z21)</f>
        <v>0</v>
      </c>
      <c r="AQ21" s="297">
        <f t="shared" ref="AQ21" si="153">IF($M21="In (zvyšuje náklady)",0,AA21)</f>
        <v>0</v>
      </c>
      <c r="AR21" s="297">
        <f t="shared" ref="AR21" si="154">IF($M21="In (zvyšuje náklady)",0,AB21)</f>
        <v>8732</v>
      </c>
      <c r="AS21" s="297">
        <f t="shared" ref="AS21" si="155">IF($M21="In (zvyšuje náklady)",0,AC21)</f>
        <v>392940</v>
      </c>
      <c r="AT21" s="297">
        <f t="shared" ref="AT21" si="156">IF($M21="In (zvyšuje náklady)",0,AD21)</f>
        <v>12.791015625</v>
      </c>
      <c r="AU21" s="295">
        <f t="shared" ref="AU21" si="157">IF($M21="In (zvyšuje náklady)",0,AE21)</f>
        <v>575.595703125</v>
      </c>
      <c r="AV21" s="281">
        <f t="shared" ref="AV21:BB21" si="158">IF($L21&gt;0,AF21,0)</f>
        <v>0</v>
      </c>
      <c r="AW21" s="280">
        <f t="shared" ref="AW21:AY21" si="159">IF($L21&gt;0,$L21*AV21,0)</f>
        <v>0</v>
      </c>
      <c r="AX21" s="280">
        <f t="shared" si="158"/>
        <v>0</v>
      </c>
      <c r="AY21" s="280">
        <f t="shared" si="159"/>
        <v>0</v>
      </c>
      <c r="AZ21" s="280">
        <f t="shared" si="158"/>
        <v>0</v>
      </c>
      <c r="BA21" s="280">
        <f t="shared" ref="BA21" si="160">IF($L21&gt;0,$L21*AZ21,0)</f>
        <v>0</v>
      </c>
      <c r="BB21" s="280">
        <f t="shared" si="158"/>
        <v>0</v>
      </c>
      <c r="BC21" s="286">
        <f t="shared" ref="BC21" si="161">IF($L21&gt;0,$L21*BB21,0)</f>
        <v>0</v>
      </c>
      <c r="BD21" s="281">
        <f t="shared" ref="BD21" si="162">IF($L21&gt;0,AN21,0)</f>
        <v>0</v>
      </c>
      <c r="BE21" s="280">
        <f t="shared" ref="BE21" si="163">IF($L21&gt;0,$L21*BD21,0)</f>
        <v>0</v>
      </c>
      <c r="BF21" s="280">
        <f t="shared" ref="BF21" si="164">IF($L21&gt;0,AP21,0)</f>
        <v>0</v>
      </c>
      <c r="BG21" s="280">
        <f t="shared" ref="BG21" si="165">IF($L21&gt;0,$L21*BF21,0)</f>
        <v>0</v>
      </c>
      <c r="BH21" s="280">
        <f t="shared" ref="BH21" si="166">IF($L21&gt;0,AR21,0)</f>
        <v>0</v>
      </c>
      <c r="BI21" s="280">
        <f t="shared" ref="BI21" si="167">IF($L21&gt;0,$L21*BH21,0)</f>
        <v>0</v>
      </c>
      <c r="BJ21" s="280">
        <f t="shared" ref="BJ21" si="168">IF($L21&gt;0,AT21,0)</f>
        <v>0</v>
      </c>
      <c r="BK21" s="286">
        <f t="shared" ref="BK21" si="169">IF($L21&gt;0,$L21*BJ21,0)</f>
        <v>0</v>
      </c>
      <c r="BL21" s="305">
        <f>IF(F21=vstupy!F$6,"1",0)</f>
        <v>0</v>
      </c>
      <c r="BM21" s="281">
        <f t="shared" ref="BM21" si="170">IF($BL21="1",AF21,0)</f>
        <v>0</v>
      </c>
      <c r="BN21" s="280">
        <f t="shared" ref="BN21" si="171">IF($BL21="1",AG21,0)</f>
        <v>0</v>
      </c>
      <c r="BO21" s="280">
        <f t="shared" ref="BO21" si="172">IF($BL21="1",AH21,0)</f>
        <v>0</v>
      </c>
      <c r="BP21" s="280">
        <f t="shared" ref="BP21" si="173">IF($BL21="1",AI21,0)</f>
        <v>0</v>
      </c>
      <c r="BQ21" s="280">
        <f t="shared" ref="BQ21" si="174">IF($BL21="1",AJ21,0)</f>
        <v>0</v>
      </c>
      <c r="BR21" s="280">
        <f t="shared" ref="BR21" si="175">IF($BL21="1",AK21,0)</f>
        <v>0</v>
      </c>
      <c r="BS21" s="280">
        <f t="shared" ref="BS21" si="176">IF($BL21="1",AL21,0)</f>
        <v>0</v>
      </c>
      <c r="BT21" s="286">
        <f t="shared" ref="BT21" si="177">IF($BL21="1",AM21,0)</f>
        <v>0</v>
      </c>
      <c r="BU21" s="281">
        <f t="shared" ref="BU21" si="178">IF($BL21="1",AN21,0)</f>
        <v>0</v>
      </c>
      <c r="BV21" s="270">
        <f t="shared" ref="BV21" si="179">IF($BL21="1",AO21,0)</f>
        <v>0</v>
      </c>
      <c r="BW21" s="270">
        <f t="shared" ref="BW21" si="180">IF($BL21="1",AP21,0)</f>
        <v>0</v>
      </c>
      <c r="BX21" s="270">
        <f t="shared" ref="BX21" si="181">IF($BL21="1",AQ21,0)</f>
        <v>0</v>
      </c>
      <c r="BY21" s="270">
        <f t="shared" ref="BY21" si="182">IF($BL21="1",AR21,0)</f>
        <v>0</v>
      </c>
      <c r="BZ21" s="270">
        <f t="shared" ref="BZ21" si="183">IF($BL21="1",AS21,0)</f>
        <v>0</v>
      </c>
      <c r="CA21" s="270">
        <f t="shared" ref="CA21" si="184">IF($BL21="1",AT21,0)</f>
        <v>0</v>
      </c>
      <c r="CB21" s="271">
        <f t="shared" ref="CB21" si="185">IF($BL21="1",AU21,0)</f>
        <v>0</v>
      </c>
      <c r="CC21" s="281">
        <f>IFERROR(IF($X21="N/A",Z21+AB21+AD21,X21+Z21+AB21+AD21),0)</f>
        <v>8744.791015625</v>
      </c>
      <c r="CD21" s="286">
        <f>Y21+AA21+AC21+AE21</f>
        <v>393515.595703125</v>
      </c>
    </row>
    <row r="22" spans="1:82" ht="12.6" customHeight="1" x14ac:dyDescent="0.25">
      <c r="B22" s="352"/>
      <c r="C22" s="334"/>
      <c r="D22" s="313"/>
      <c r="E22" s="313"/>
      <c r="F22" s="313"/>
      <c r="G22" s="330"/>
      <c r="H22" s="313"/>
      <c r="I22" s="313"/>
      <c r="J22" s="315"/>
      <c r="K22" s="313"/>
      <c r="L22" s="315"/>
      <c r="M22" s="313"/>
      <c r="N22" s="318"/>
      <c r="O22" s="318"/>
      <c r="P22" s="316"/>
      <c r="Q22" s="314"/>
      <c r="R22" s="312"/>
      <c r="S22" s="318"/>
      <c r="T22" s="153" t="s">
        <v>51</v>
      </c>
      <c r="U22" s="227">
        <f>IFERROR(VLOOKUP(T22,[1]vstupy!$B$2:$C$12,2,FALSE),0)</f>
        <v>0</v>
      </c>
      <c r="V22" s="314"/>
      <c r="W22" s="339"/>
      <c r="X22" s="336"/>
      <c r="Y22" s="309"/>
      <c r="Z22" s="309"/>
      <c r="AA22" s="309"/>
      <c r="AB22" s="309"/>
      <c r="AC22" s="309"/>
      <c r="AD22" s="309"/>
      <c r="AE22" s="351"/>
      <c r="AF22" s="281"/>
      <c r="AG22" s="280"/>
      <c r="AH22" s="280"/>
      <c r="AI22" s="280"/>
      <c r="AJ22" s="280"/>
      <c r="AK22" s="280"/>
      <c r="AL22" s="280"/>
      <c r="AM22" s="286"/>
      <c r="AN22" s="270"/>
      <c r="AO22" s="270"/>
      <c r="AP22" s="270"/>
      <c r="AQ22" s="270"/>
      <c r="AR22" s="270"/>
      <c r="AS22" s="270"/>
      <c r="AT22" s="270"/>
      <c r="AU22" s="296"/>
      <c r="AV22" s="281"/>
      <c r="AW22" s="280"/>
      <c r="AX22" s="280"/>
      <c r="AY22" s="280"/>
      <c r="AZ22" s="280"/>
      <c r="BA22" s="280"/>
      <c r="BB22" s="280"/>
      <c r="BC22" s="286"/>
      <c r="BD22" s="281"/>
      <c r="BE22" s="280"/>
      <c r="BF22" s="280"/>
      <c r="BG22" s="280"/>
      <c r="BH22" s="280"/>
      <c r="BI22" s="280"/>
      <c r="BJ22" s="280"/>
      <c r="BK22" s="286"/>
      <c r="BL22" s="305"/>
      <c r="BM22" s="281"/>
      <c r="BN22" s="280"/>
      <c r="BO22" s="280"/>
      <c r="BP22" s="280"/>
      <c r="BQ22" s="280"/>
      <c r="BR22" s="280"/>
      <c r="BS22" s="280"/>
      <c r="BT22" s="286"/>
      <c r="BU22" s="281"/>
      <c r="BV22" s="270"/>
      <c r="BW22" s="270"/>
      <c r="BX22" s="270"/>
      <c r="BY22" s="270"/>
      <c r="BZ22" s="270"/>
      <c r="CA22" s="270"/>
      <c r="CB22" s="271"/>
      <c r="CC22" s="281"/>
      <c r="CD22" s="286"/>
    </row>
    <row r="23" spans="1:82" ht="12.6" customHeight="1" x14ac:dyDescent="0.25">
      <c r="B23" s="352"/>
      <c r="C23" s="334"/>
      <c r="D23" s="313"/>
      <c r="E23" s="313"/>
      <c r="F23" s="313"/>
      <c r="G23" s="330"/>
      <c r="H23" s="313"/>
      <c r="I23" s="313"/>
      <c r="J23" s="315"/>
      <c r="K23" s="313"/>
      <c r="L23" s="315"/>
      <c r="M23" s="313"/>
      <c r="N23" s="318"/>
      <c r="O23" s="318"/>
      <c r="P23" s="316"/>
      <c r="Q23" s="314"/>
      <c r="R23" s="312"/>
      <c r="S23" s="318"/>
      <c r="T23" s="153" t="s">
        <v>51</v>
      </c>
      <c r="U23" s="227">
        <f>IFERROR(VLOOKUP(T23,[1]vstupy!$B$2:$C$12,2,FALSE),0)</f>
        <v>0</v>
      </c>
      <c r="V23" s="314"/>
      <c r="W23" s="339"/>
      <c r="X23" s="337"/>
      <c r="Y23" s="309"/>
      <c r="Z23" s="309"/>
      <c r="AA23" s="309"/>
      <c r="AB23" s="309"/>
      <c r="AC23" s="309"/>
      <c r="AD23" s="309"/>
      <c r="AE23" s="351"/>
      <c r="AF23" s="281"/>
      <c r="AG23" s="280"/>
      <c r="AH23" s="280"/>
      <c r="AI23" s="280"/>
      <c r="AJ23" s="280"/>
      <c r="AK23" s="280"/>
      <c r="AL23" s="280"/>
      <c r="AM23" s="286"/>
      <c r="AN23" s="270"/>
      <c r="AO23" s="270"/>
      <c r="AP23" s="270"/>
      <c r="AQ23" s="270"/>
      <c r="AR23" s="270"/>
      <c r="AS23" s="270"/>
      <c r="AT23" s="270"/>
      <c r="AU23" s="296"/>
      <c r="AV23" s="281"/>
      <c r="AW23" s="280"/>
      <c r="AX23" s="280"/>
      <c r="AY23" s="280"/>
      <c r="AZ23" s="280"/>
      <c r="BA23" s="280"/>
      <c r="BB23" s="280"/>
      <c r="BC23" s="286"/>
      <c r="BD23" s="281"/>
      <c r="BE23" s="280"/>
      <c r="BF23" s="280"/>
      <c r="BG23" s="280"/>
      <c r="BH23" s="280"/>
      <c r="BI23" s="280"/>
      <c r="BJ23" s="280"/>
      <c r="BK23" s="286"/>
      <c r="BL23" s="305"/>
      <c r="BM23" s="281"/>
      <c r="BN23" s="280"/>
      <c r="BO23" s="280"/>
      <c r="BP23" s="280"/>
      <c r="BQ23" s="280"/>
      <c r="BR23" s="280"/>
      <c r="BS23" s="280"/>
      <c r="BT23" s="286"/>
      <c r="BU23" s="281"/>
      <c r="BV23" s="270"/>
      <c r="BW23" s="270"/>
      <c r="BX23" s="270"/>
      <c r="BY23" s="270"/>
      <c r="BZ23" s="270"/>
      <c r="CA23" s="270"/>
      <c r="CB23" s="271"/>
      <c r="CC23" s="281"/>
      <c r="CD23" s="286"/>
    </row>
    <row r="24" spans="1:82" s="20" customFormat="1" ht="12.6" customHeight="1" x14ac:dyDescent="0.25">
      <c r="B24" s="352">
        <v>6</v>
      </c>
      <c r="C24" s="334" t="s">
        <v>217</v>
      </c>
      <c r="D24" s="313" t="s">
        <v>258</v>
      </c>
      <c r="E24" s="313" t="s">
        <v>268</v>
      </c>
      <c r="F24" s="313" t="s">
        <v>181</v>
      </c>
      <c r="G24" s="330">
        <v>45078</v>
      </c>
      <c r="H24" s="313" t="s">
        <v>299</v>
      </c>
      <c r="I24" s="313">
        <v>45</v>
      </c>
      <c r="J24" s="315">
        <f t="shared" ref="J24:J27" si="186">IF(I24="N",0,I24)</f>
        <v>45</v>
      </c>
      <c r="K24" s="313" t="s">
        <v>305</v>
      </c>
      <c r="L24" s="315">
        <f t="shared" ref="L24" si="187">IF(K24="N",0,K24)</f>
        <v>0</v>
      </c>
      <c r="M24" s="313" t="s">
        <v>306</v>
      </c>
      <c r="N24" s="318"/>
      <c r="O24" s="318"/>
      <c r="P24" s="316"/>
      <c r="Q24" s="314" t="s">
        <v>50</v>
      </c>
      <c r="R24" s="312">
        <f>VLOOKUP(Q24,vstupy!$B$17:$C$27,2,FALSE)</f>
        <v>0</v>
      </c>
      <c r="S24" s="318"/>
      <c r="T24" s="153" t="s">
        <v>27</v>
      </c>
      <c r="U24" s="227">
        <f>IFERROR(VLOOKUP(T24,[1]vstupy!$B$2:$C$12,2,FALSE),0)</f>
        <v>220</v>
      </c>
      <c r="V24" s="314" t="s">
        <v>12</v>
      </c>
      <c r="W24" s="338">
        <f>VLOOKUP(V24,vstupy!$B$17:$C$27,2,FALSE)</f>
        <v>0.25</v>
      </c>
      <c r="X24" s="336">
        <f t="shared" ref="X24" si="188">IFERROR(IF(J24=0,"N",N24/I24),0)</f>
        <v>0</v>
      </c>
      <c r="Y24" s="308">
        <f t="shared" si="10"/>
        <v>0</v>
      </c>
      <c r="Z24" s="308">
        <f t="shared" ref="Z24" si="189">IFERROR(IF(J24=0,"N",O24/I24),0)</f>
        <v>0</v>
      </c>
      <c r="AA24" s="308">
        <f t="shared" ref="AA24" si="190">O24</f>
        <v>0</v>
      </c>
      <c r="AB24" s="308">
        <f t="shared" ref="AB24" si="191">P24*R24</f>
        <v>0</v>
      </c>
      <c r="AC24" s="308">
        <f t="shared" si="59"/>
        <v>0</v>
      </c>
      <c r="AD24" s="349">
        <f t="shared" ref="AD24" si="192">IF(S24&gt;0,IF(W24&gt;0,($G$6/160)*(S24/60)*W24,0),IF(W24&gt;0,($G$6/160)*((U24+U25+U26)/60)*W24,0))</f>
        <v>9.3800781249999989</v>
      </c>
      <c r="AE24" s="350">
        <f t="shared" si="15"/>
        <v>422.10351562499994</v>
      </c>
      <c r="AF24" s="281">
        <f>IF($M24="In (zvyšuje náklady)",X24,0)</f>
        <v>0</v>
      </c>
      <c r="AG24" s="280">
        <f t="shared" ref="AG24:AM24" si="193">IF($M24="In (zvyšuje náklady)",Y24,0)</f>
        <v>0</v>
      </c>
      <c r="AH24" s="280">
        <f t="shared" si="193"/>
        <v>0</v>
      </c>
      <c r="AI24" s="280">
        <f t="shared" si="193"/>
        <v>0</v>
      </c>
      <c r="AJ24" s="280">
        <f t="shared" si="193"/>
        <v>0</v>
      </c>
      <c r="AK24" s="280">
        <f t="shared" si="193"/>
        <v>0</v>
      </c>
      <c r="AL24" s="280">
        <f t="shared" si="193"/>
        <v>0</v>
      </c>
      <c r="AM24" s="286">
        <f t="shared" si="193"/>
        <v>0</v>
      </c>
      <c r="AN24" s="297">
        <f t="shared" ref="AN24" si="194">IF($M24="In (zvyšuje náklady)",0,X24)</f>
        <v>0</v>
      </c>
      <c r="AO24" s="297">
        <f t="shared" ref="AO24" si="195">IF($M24="In (zvyšuje náklady)",0,Y24)</f>
        <v>0</v>
      </c>
      <c r="AP24" s="297">
        <f t="shared" ref="AP24" si="196">IF($M24="In (zvyšuje náklady)",0,Z24)</f>
        <v>0</v>
      </c>
      <c r="AQ24" s="297">
        <f t="shared" ref="AQ24" si="197">IF($M24="In (zvyšuje náklady)",0,AA24)</f>
        <v>0</v>
      </c>
      <c r="AR24" s="297">
        <f t="shared" ref="AR24" si="198">IF($M24="In (zvyšuje náklady)",0,AB24)</f>
        <v>0</v>
      </c>
      <c r="AS24" s="297">
        <f t="shared" ref="AS24" si="199">IF($M24="In (zvyšuje náklady)",0,AC24)</f>
        <v>0</v>
      </c>
      <c r="AT24" s="297">
        <f t="shared" ref="AT24" si="200">IF($M24="In (zvyšuje náklady)",0,AD24)</f>
        <v>9.3800781249999989</v>
      </c>
      <c r="AU24" s="295">
        <f t="shared" ref="AU24" si="201">IF($M24="In (zvyšuje náklady)",0,AE24)</f>
        <v>422.10351562499994</v>
      </c>
      <c r="AV24" s="281">
        <f t="shared" ref="AV24:BB24" si="202">IF($L24&gt;0,AF24,0)</f>
        <v>0</v>
      </c>
      <c r="AW24" s="280">
        <f t="shared" ref="AW24:AY24" si="203">IF($L24&gt;0,$L24*AV24,0)</f>
        <v>0</v>
      </c>
      <c r="AX24" s="280">
        <f t="shared" si="202"/>
        <v>0</v>
      </c>
      <c r="AY24" s="280">
        <f t="shared" si="203"/>
        <v>0</v>
      </c>
      <c r="AZ24" s="280">
        <f t="shared" si="202"/>
        <v>0</v>
      </c>
      <c r="BA24" s="280">
        <f t="shared" ref="BA24" si="204">IF($L24&gt;0,$L24*AZ24,0)</f>
        <v>0</v>
      </c>
      <c r="BB24" s="280">
        <f t="shared" si="202"/>
        <v>0</v>
      </c>
      <c r="BC24" s="286">
        <f t="shared" ref="BC24" si="205">IF($L24&gt;0,$L24*BB24,0)</f>
        <v>0</v>
      </c>
      <c r="BD24" s="281">
        <f t="shared" ref="BD24" si="206">IF($L24&gt;0,AN24,0)</f>
        <v>0</v>
      </c>
      <c r="BE24" s="280">
        <f t="shared" ref="BE24" si="207">IF($L24&gt;0,$L24*BD24,0)</f>
        <v>0</v>
      </c>
      <c r="BF24" s="280">
        <f t="shared" ref="BF24" si="208">IF($L24&gt;0,AP24,0)</f>
        <v>0</v>
      </c>
      <c r="BG24" s="280">
        <f t="shared" ref="BG24" si="209">IF($L24&gt;0,$L24*BF24,0)</f>
        <v>0</v>
      </c>
      <c r="BH24" s="280">
        <f t="shared" ref="BH24" si="210">IF($L24&gt;0,AR24,0)</f>
        <v>0</v>
      </c>
      <c r="BI24" s="280">
        <f t="shared" ref="BI24" si="211">IF($L24&gt;0,$L24*BH24,0)</f>
        <v>0</v>
      </c>
      <c r="BJ24" s="280">
        <f t="shared" ref="BJ24" si="212">IF($L24&gt;0,AT24,0)</f>
        <v>0</v>
      </c>
      <c r="BK24" s="286">
        <f t="shared" ref="BK24" si="213">IF($L24&gt;0,$L24*BJ24,0)</f>
        <v>0</v>
      </c>
      <c r="BL24" s="305">
        <f>IF(F24=vstupy!F$6,"1",0)</f>
        <v>0</v>
      </c>
      <c r="BM24" s="281">
        <f t="shared" ref="BM24" si="214">IF($BL24="1",AF24,0)</f>
        <v>0</v>
      </c>
      <c r="BN24" s="280">
        <f t="shared" ref="BN24" si="215">IF($BL24="1",AG24,0)</f>
        <v>0</v>
      </c>
      <c r="BO24" s="280">
        <f t="shared" ref="BO24" si="216">IF($BL24="1",AH24,0)</f>
        <v>0</v>
      </c>
      <c r="BP24" s="280">
        <f t="shared" ref="BP24" si="217">IF($BL24="1",AI24,0)</f>
        <v>0</v>
      </c>
      <c r="BQ24" s="280">
        <f t="shared" ref="BQ24" si="218">IF($BL24="1",AJ24,0)</f>
        <v>0</v>
      </c>
      <c r="BR24" s="280">
        <f t="shared" ref="BR24" si="219">IF($BL24="1",AK24,0)</f>
        <v>0</v>
      </c>
      <c r="BS24" s="280">
        <f t="shared" ref="BS24" si="220">IF($BL24="1",AL24,0)</f>
        <v>0</v>
      </c>
      <c r="BT24" s="286">
        <f t="shared" ref="BT24" si="221">IF($BL24="1",AM24,0)</f>
        <v>0</v>
      </c>
      <c r="BU24" s="281">
        <f t="shared" ref="BU24" si="222">IF($BL24="1",AN24,0)</f>
        <v>0</v>
      </c>
      <c r="BV24" s="270">
        <f t="shared" ref="BV24" si="223">IF($BL24="1",AO24,0)</f>
        <v>0</v>
      </c>
      <c r="BW24" s="270">
        <f t="shared" ref="BW24" si="224">IF($BL24="1",AP24,0)</f>
        <v>0</v>
      </c>
      <c r="BX24" s="270">
        <f t="shared" ref="BX24" si="225">IF($BL24="1",AQ24,0)</f>
        <v>0</v>
      </c>
      <c r="BY24" s="270">
        <f t="shared" ref="BY24" si="226">IF($BL24="1",AR24,0)</f>
        <v>0</v>
      </c>
      <c r="BZ24" s="270">
        <f t="shared" ref="BZ24" si="227">IF($BL24="1",AS24,0)</f>
        <v>0</v>
      </c>
      <c r="CA24" s="270">
        <f t="shared" ref="CA24" si="228">IF($BL24="1",AT24,0)</f>
        <v>0</v>
      </c>
      <c r="CB24" s="271">
        <f t="shared" ref="CB24" si="229">IF($BL24="1",AU24,0)</f>
        <v>0</v>
      </c>
      <c r="CC24" s="281">
        <f>IFERROR(IF($X24="N/A",Z24+AB24+AD24,X24+Z24+AB24+AD24),0)</f>
        <v>9.3800781249999989</v>
      </c>
      <c r="CD24" s="286">
        <f>Y24+AA24+AC24+AE24</f>
        <v>422.10351562499994</v>
      </c>
    </row>
    <row r="25" spans="1:82" s="20" customFormat="1" ht="12.6" customHeight="1" x14ac:dyDescent="0.25">
      <c r="B25" s="352"/>
      <c r="C25" s="334"/>
      <c r="D25" s="313"/>
      <c r="E25" s="313"/>
      <c r="F25" s="313"/>
      <c r="G25" s="330"/>
      <c r="H25" s="313"/>
      <c r="I25" s="313"/>
      <c r="J25" s="315"/>
      <c r="K25" s="313"/>
      <c r="L25" s="315"/>
      <c r="M25" s="313"/>
      <c r="N25" s="318"/>
      <c r="O25" s="318"/>
      <c r="P25" s="316"/>
      <c r="Q25" s="314"/>
      <c r="R25" s="312"/>
      <c r="S25" s="318"/>
      <c r="T25" s="153" t="s">
        <v>51</v>
      </c>
      <c r="U25" s="227">
        <f>IFERROR(VLOOKUP(T25,[1]vstupy!$B$2:$C$12,2,FALSE),0)</f>
        <v>0</v>
      </c>
      <c r="V25" s="314"/>
      <c r="W25" s="339"/>
      <c r="X25" s="336"/>
      <c r="Y25" s="309"/>
      <c r="Z25" s="309"/>
      <c r="AA25" s="309"/>
      <c r="AB25" s="309"/>
      <c r="AC25" s="309"/>
      <c r="AD25" s="309"/>
      <c r="AE25" s="351"/>
      <c r="AF25" s="281"/>
      <c r="AG25" s="280"/>
      <c r="AH25" s="280"/>
      <c r="AI25" s="280"/>
      <c r="AJ25" s="280"/>
      <c r="AK25" s="280"/>
      <c r="AL25" s="280"/>
      <c r="AM25" s="286"/>
      <c r="AN25" s="270"/>
      <c r="AO25" s="270"/>
      <c r="AP25" s="270"/>
      <c r="AQ25" s="270"/>
      <c r="AR25" s="270"/>
      <c r="AS25" s="270"/>
      <c r="AT25" s="270"/>
      <c r="AU25" s="296"/>
      <c r="AV25" s="281"/>
      <c r="AW25" s="280"/>
      <c r="AX25" s="280"/>
      <c r="AY25" s="280"/>
      <c r="AZ25" s="280"/>
      <c r="BA25" s="280"/>
      <c r="BB25" s="280"/>
      <c r="BC25" s="286"/>
      <c r="BD25" s="281"/>
      <c r="BE25" s="280"/>
      <c r="BF25" s="280"/>
      <c r="BG25" s="280"/>
      <c r="BH25" s="280"/>
      <c r="BI25" s="280"/>
      <c r="BJ25" s="280"/>
      <c r="BK25" s="286"/>
      <c r="BL25" s="305"/>
      <c r="BM25" s="281"/>
      <c r="BN25" s="280"/>
      <c r="BO25" s="280"/>
      <c r="BP25" s="280"/>
      <c r="BQ25" s="280"/>
      <c r="BR25" s="280"/>
      <c r="BS25" s="280"/>
      <c r="BT25" s="286"/>
      <c r="BU25" s="281"/>
      <c r="BV25" s="270"/>
      <c r="BW25" s="270"/>
      <c r="BX25" s="270"/>
      <c r="BY25" s="270"/>
      <c r="BZ25" s="270"/>
      <c r="CA25" s="270"/>
      <c r="CB25" s="271"/>
      <c r="CC25" s="281"/>
      <c r="CD25" s="286"/>
    </row>
    <row r="26" spans="1:82" s="20" customFormat="1" ht="12.6" customHeight="1" x14ac:dyDescent="0.25">
      <c r="B26" s="352"/>
      <c r="C26" s="334"/>
      <c r="D26" s="313"/>
      <c r="E26" s="313"/>
      <c r="F26" s="313"/>
      <c r="G26" s="330"/>
      <c r="H26" s="313"/>
      <c r="I26" s="313"/>
      <c r="J26" s="315"/>
      <c r="K26" s="313"/>
      <c r="L26" s="315"/>
      <c r="M26" s="313"/>
      <c r="N26" s="318"/>
      <c r="O26" s="318"/>
      <c r="P26" s="316"/>
      <c r="Q26" s="314"/>
      <c r="R26" s="312"/>
      <c r="S26" s="318"/>
      <c r="T26" s="153" t="s">
        <v>51</v>
      </c>
      <c r="U26" s="227">
        <f>IFERROR(VLOOKUP(T26,[1]vstupy!$B$2:$C$12,2,FALSE),0)</f>
        <v>0</v>
      </c>
      <c r="V26" s="314"/>
      <c r="W26" s="339"/>
      <c r="X26" s="337"/>
      <c r="Y26" s="309"/>
      <c r="Z26" s="309"/>
      <c r="AA26" s="309"/>
      <c r="AB26" s="309"/>
      <c r="AC26" s="309"/>
      <c r="AD26" s="309"/>
      <c r="AE26" s="351"/>
      <c r="AF26" s="281"/>
      <c r="AG26" s="280"/>
      <c r="AH26" s="280"/>
      <c r="AI26" s="280"/>
      <c r="AJ26" s="280"/>
      <c r="AK26" s="280"/>
      <c r="AL26" s="280"/>
      <c r="AM26" s="286"/>
      <c r="AN26" s="270"/>
      <c r="AO26" s="270"/>
      <c r="AP26" s="270"/>
      <c r="AQ26" s="270"/>
      <c r="AR26" s="270"/>
      <c r="AS26" s="270"/>
      <c r="AT26" s="270"/>
      <c r="AU26" s="296"/>
      <c r="AV26" s="281"/>
      <c r="AW26" s="280"/>
      <c r="AX26" s="280"/>
      <c r="AY26" s="280"/>
      <c r="AZ26" s="280"/>
      <c r="BA26" s="280"/>
      <c r="BB26" s="280"/>
      <c r="BC26" s="286"/>
      <c r="BD26" s="281"/>
      <c r="BE26" s="280"/>
      <c r="BF26" s="280"/>
      <c r="BG26" s="280"/>
      <c r="BH26" s="280"/>
      <c r="BI26" s="280"/>
      <c r="BJ26" s="280"/>
      <c r="BK26" s="286"/>
      <c r="BL26" s="305"/>
      <c r="BM26" s="281"/>
      <c r="BN26" s="280"/>
      <c r="BO26" s="280"/>
      <c r="BP26" s="280"/>
      <c r="BQ26" s="280"/>
      <c r="BR26" s="280"/>
      <c r="BS26" s="280"/>
      <c r="BT26" s="286"/>
      <c r="BU26" s="281"/>
      <c r="BV26" s="270"/>
      <c r="BW26" s="270"/>
      <c r="BX26" s="270"/>
      <c r="BY26" s="270"/>
      <c r="BZ26" s="270"/>
      <c r="CA26" s="270"/>
      <c r="CB26" s="271"/>
      <c r="CC26" s="281"/>
      <c r="CD26" s="286"/>
    </row>
    <row r="27" spans="1:82" ht="12.6" customHeight="1" x14ac:dyDescent="0.25">
      <c r="B27" s="352">
        <v>7</v>
      </c>
      <c r="C27" s="334" t="s">
        <v>218</v>
      </c>
      <c r="D27" s="313" t="s">
        <v>258</v>
      </c>
      <c r="E27" s="313" t="s">
        <v>268</v>
      </c>
      <c r="F27" s="313" t="s">
        <v>181</v>
      </c>
      <c r="G27" s="330">
        <v>45078</v>
      </c>
      <c r="H27" s="313" t="s">
        <v>299</v>
      </c>
      <c r="I27" s="313">
        <v>45</v>
      </c>
      <c r="J27" s="315">
        <f t="shared" si="186"/>
        <v>45</v>
      </c>
      <c r="K27" s="313" t="s">
        <v>305</v>
      </c>
      <c r="L27" s="315">
        <f t="shared" ref="L27" si="230">IF(K27="N",0,K27)</f>
        <v>0</v>
      </c>
      <c r="M27" s="313" t="s">
        <v>306</v>
      </c>
      <c r="N27" s="318"/>
      <c r="O27" s="318"/>
      <c r="P27" s="316"/>
      <c r="Q27" s="314" t="s">
        <v>50</v>
      </c>
      <c r="R27" s="312">
        <f>VLOOKUP(Q27,vstupy!$B$17:$C$27,2,FALSE)</f>
        <v>0</v>
      </c>
      <c r="S27" s="318"/>
      <c r="T27" s="153" t="s">
        <v>19</v>
      </c>
      <c r="U27" s="227">
        <f>IFERROR(VLOOKUP(T27,[1]vstupy!$B$2:$C$12,2,FALSE),0)</f>
        <v>50</v>
      </c>
      <c r="V27" s="314" t="s">
        <v>12</v>
      </c>
      <c r="W27" s="338">
        <f>VLOOKUP(V27,vstupy!$B$17:$C$27,2,FALSE)</f>
        <v>0.25</v>
      </c>
      <c r="X27" s="336">
        <f t="shared" ref="X27" si="231">IFERROR(IF(J27=0,"N",N27/I27),0)</f>
        <v>0</v>
      </c>
      <c r="Y27" s="308">
        <f t="shared" ref="Y27" si="232">N27</f>
        <v>0</v>
      </c>
      <c r="Z27" s="308">
        <f t="shared" ref="Z27" si="233">IFERROR(IF(J27=0,"N",O27/I27),0)</f>
        <v>0</v>
      </c>
      <c r="AA27" s="308">
        <f t="shared" ref="AA27" si="234">O27</f>
        <v>0</v>
      </c>
      <c r="AB27" s="308">
        <f t="shared" ref="AB27" si="235">P27*R27</f>
        <v>0</v>
      </c>
      <c r="AC27" s="308">
        <f t="shared" ref="AC27" si="236">IFERROR(AB27*J27,0)</f>
        <v>0</v>
      </c>
      <c r="AD27" s="349">
        <f t="shared" ref="AD27" si="237">IF(S27&gt;0,IF(W27&gt;0,($G$6/160)*(S27/60)*W27,0),IF(W27&gt;0,($G$6/160)*((U27+U28+U29)/60)*W27,0))</f>
        <v>2.1318359375</v>
      </c>
      <c r="AE27" s="350">
        <f t="shared" ref="AE27" si="238">IFERROR(AD27*J27,0)</f>
        <v>95.9326171875</v>
      </c>
      <c r="AF27" s="281">
        <f>IF($M27="In (zvyšuje náklady)",X27,0)</f>
        <v>0</v>
      </c>
      <c r="AG27" s="280">
        <f t="shared" ref="AG27:AM27" si="239">IF($M27="In (zvyšuje náklady)",Y27,0)</f>
        <v>0</v>
      </c>
      <c r="AH27" s="280">
        <f t="shared" si="239"/>
        <v>0</v>
      </c>
      <c r="AI27" s="280">
        <f t="shared" si="239"/>
        <v>0</v>
      </c>
      <c r="AJ27" s="280">
        <f t="shared" si="239"/>
        <v>0</v>
      </c>
      <c r="AK27" s="280">
        <f t="shared" si="239"/>
        <v>0</v>
      </c>
      <c r="AL27" s="280">
        <f t="shared" si="239"/>
        <v>0</v>
      </c>
      <c r="AM27" s="286">
        <f t="shared" si="239"/>
        <v>0</v>
      </c>
      <c r="AN27" s="297">
        <f t="shared" ref="AN27" si="240">IF($M27="In (zvyšuje náklady)",0,X27)</f>
        <v>0</v>
      </c>
      <c r="AO27" s="297">
        <f t="shared" ref="AO27" si="241">IF($M27="In (zvyšuje náklady)",0,Y27)</f>
        <v>0</v>
      </c>
      <c r="AP27" s="297">
        <f t="shared" ref="AP27" si="242">IF($M27="In (zvyšuje náklady)",0,Z27)</f>
        <v>0</v>
      </c>
      <c r="AQ27" s="297">
        <f t="shared" ref="AQ27" si="243">IF($M27="In (zvyšuje náklady)",0,AA27)</f>
        <v>0</v>
      </c>
      <c r="AR27" s="297">
        <f t="shared" ref="AR27" si="244">IF($M27="In (zvyšuje náklady)",0,AB27)</f>
        <v>0</v>
      </c>
      <c r="AS27" s="297">
        <f t="shared" ref="AS27" si="245">IF($M27="In (zvyšuje náklady)",0,AC27)</f>
        <v>0</v>
      </c>
      <c r="AT27" s="297">
        <f t="shared" ref="AT27" si="246">IF($M27="In (zvyšuje náklady)",0,AD27)</f>
        <v>2.1318359375</v>
      </c>
      <c r="AU27" s="295">
        <f t="shared" ref="AU27" si="247">IF($M27="In (zvyšuje náklady)",0,AE27)</f>
        <v>95.9326171875</v>
      </c>
      <c r="AV27" s="281">
        <f t="shared" ref="AV27:BB27" si="248">IF($L27&gt;0,AF27,0)</f>
        <v>0</v>
      </c>
      <c r="AW27" s="280">
        <f t="shared" ref="AW27:AY27" si="249">IF($L27&gt;0,$L27*AV27,0)</f>
        <v>0</v>
      </c>
      <c r="AX27" s="280">
        <f t="shared" si="248"/>
        <v>0</v>
      </c>
      <c r="AY27" s="280">
        <f t="shared" si="249"/>
        <v>0</v>
      </c>
      <c r="AZ27" s="280">
        <f t="shared" si="248"/>
        <v>0</v>
      </c>
      <c r="BA27" s="280">
        <f t="shared" ref="BA27" si="250">IF($L27&gt;0,$L27*AZ27,0)</f>
        <v>0</v>
      </c>
      <c r="BB27" s="280">
        <f t="shared" si="248"/>
        <v>0</v>
      </c>
      <c r="BC27" s="286">
        <f t="shared" ref="BC27" si="251">IF($L27&gt;0,$L27*BB27,0)</f>
        <v>0</v>
      </c>
      <c r="BD27" s="281">
        <f t="shared" ref="BD27" si="252">IF($L27&gt;0,AN27,0)</f>
        <v>0</v>
      </c>
      <c r="BE27" s="280">
        <f t="shared" ref="BE27" si="253">IF($L27&gt;0,$L27*BD27,0)</f>
        <v>0</v>
      </c>
      <c r="BF27" s="280">
        <f t="shared" ref="BF27" si="254">IF($L27&gt;0,AP27,0)</f>
        <v>0</v>
      </c>
      <c r="BG27" s="280">
        <f t="shared" ref="BG27" si="255">IF($L27&gt;0,$L27*BF27,0)</f>
        <v>0</v>
      </c>
      <c r="BH27" s="280">
        <f t="shared" ref="BH27" si="256">IF($L27&gt;0,AR27,0)</f>
        <v>0</v>
      </c>
      <c r="BI27" s="280">
        <f t="shared" ref="BI27" si="257">IF($L27&gt;0,$L27*BH27,0)</f>
        <v>0</v>
      </c>
      <c r="BJ27" s="280">
        <f t="shared" ref="BJ27" si="258">IF($L27&gt;0,AT27,0)</f>
        <v>0</v>
      </c>
      <c r="BK27" s="286">
        <f t="shared" ref="BK27" si="259">IF($L27&gt;0,$L27*BJ27,0)</f>
        <v>0</v>
      </c>
      <c r="BL27" s="305">
        <f>IF(F27=vstupy!F$6,"1",0)</f>
        <v>0</v>
      </c>
      <c r="BM27" s="281">
        <f t="shared" ref="BM27" si="260">IF($BL27="1",AF27,0)</f>
        <v>0</v>
      </c>
      <c r="BN27" s="280">
        <f t="shared" ref="BN27" si="261">IF($BL27="1",AG27,0)</f>
        <v>0</v>
      </c>
      <c r="BO27" s="280">
        <f t="shared" ref="BO27" si="262">IF($BL27="1",AH27,0)</f>
        <v>0</v>
      </c>
      <c r="BP27" s="280">
        <f t="shared" ref="BP27" si="263">IF($BL27="1",AI27,0)</f>
        <v>0</v>
      </c>
      <c r="BQ27" s="280">
        <f t="shared" ref="BQ27" si="264">IF($BL27="1",AJ27,0)</f>
        <v>0</v>
      </c>
      <c r="BR27" s="280">
        <f t="shared" ref="BR27" si="265">IF($BL27="1",AK27,0)</f>
        <v>0</v>
      </c>
      <c r="BS27" s="280">
        <f t="shared" ref="BS27" si="266">IF($BL27="1",AL27,0)</f>
        <v>0</v>
      </c>
      <c r="BT27" s="286">
        <f t="shared" ref="BT27" si="267">IF($BL27="1",AM27,0)</f>
        <v>0</v>
      </c>
      <c r="BU27" s="281">
        <f t="shared" ref="BU27" si="268">IF($BL27="1",AN27,0)</f>
        <v>0</v>
      </c>
      <c r="BV27" s="270">
        <f t="shared" ref="BV27" si="269">IF($BL27="1",AO27,0)</f>
        <v>0</v>
      </c>
      <c r="BW27" s="270">
        <f t="shared" ref="BW27" si="270">IF($BL27="1",AP27,0)</f>
        <v>0</v>
      </c>
      <c r="BX27" s="270">
        <f t="shared" ref="BX27" si="271">IF($BL27="1",AQ27,0)</f>
        <v>0</v>
      </c>
      <c r="BY27" s="270">
        <f t="shared" ref="BY27" si="272">IF($BL27="1",AR27,0)</f>
        <v>0</v>
      </c>
      <c r="BZ27" s="270">
        <f t="shared" ref="BZ27" si="273">IF($BL27="1",AS27,0)</f>
        <v>0</v>
      </c>
      <c r="CA27" s="270">
        <f t="shared" ref="CA27" si="274">IF($BL27="1",AT27,0)</f>
        <v>0</v>
      </c>
      <c r="CB27" s="271">
        <f t="shared" ref="CB27" si="275">IF($BL27="1",AU27,0)</f>
        <v>0</v>
      </c>
      <c r="CC27" s="281">
        <f>IFERROR(IF($X27="N/A",Z27+AB27+AD27,X27+Z27+AB27+AD27),0)</f>
        <v>2.1318359375</v>
      </c>
      <c r="CD27" s="286">
        <f>Y27+AA27+AC27+AE27</f>
        <v>95.9326171875</v>
      </c>
    </row>
    <row r="28" spans="1:82" ht="12.6" customHeight="1" x14ac:dyDescent="0.25">
      <c r="B28" s="352"/>
      <c r="C28" s="334"/>
      <c r="D28" s="313"/>
      <c r="E28" s="313"/>
      <c r="F28" s="313"/>
      <c r="G28" s="330"/>
      <c r="H28" s="313"/>
      <c r="I28" s="313"/>
      <c r="J28" s="315"/>
      <c r="K28" s="313"/>
      <c r="L28" s="315"/>
      <c r="M28" s="313"/>
      <c r="N28" s="318"/>
      <c r="O28" s="318"/>
      <c r="P28" s="316"/>
      <c r="Q28" s="314"/>
      <c r="R28" s="312"/>
      <c r="S28" s="318"/>
      <c r="T28" s="153" t="s">
        <v>51</v>
      </c>
      <c r="U28" s="227">
        <f>IFERROR(VLOOKUP(T28,[1]vstupy!$B$2:$C$12,2,FALSE),0)</f>
        <v>0</v>
      </c>
      <c r="V28" s="314"/>
      <c r="W28" s="339"/>
      <c r="X28" s="336"/>
      <c r="Y28" s="309"/>
      <c r="Z28" s="309"/>
      <c r="AA28" s="309"/>
      <c r="AB28" s="309"/>
      <c r="AC28" s="309"/>
      <c r="AD28" s="309"/>
      <c r="AE28" s="351"/>
      <c r="AF28" s="281"/>
      <c r="AG28" s="280"/>
      <c r="AH28" s="280"/>
      <c r="AI28" s="280"/>
      <c r="AJ28" s="280"/>
      <c r="AK28" s="280"/>
      <c r="AL28" s="280"/>
      <c r="AM28" s="286"/>
      <c r="AN28" s="270"/>
      <c r="AO28" s="270"/>
      <c r="AP28" s="270"/>
      <c r="AQ28" s="270"/>
      <c r="AR28" s="270"/>
      <c r="AS28" s="270"/>
      <c r="AT28" s="270"/>
      <c r="AU28" s="296"/>
      <c r="AV28" s="281"/>
      <c r="AW28" s="280"/>
      <c r="AX28" s="280"/>
      <c r="AY28" s="280"/>
      <c r="AZ28" s="280"/>
      <c r="BA28" s="280"/>
      <c r="BB28" s="280"/>
      <c r="BC28" s="286"/>
      <c r="BD28" s="281"/>
      <c r="BE28" s="280"/>
      <c r="BF28" s="280"/>
      <c r="BG28" s="280"/>
      <c r="BH28" s="280"/>
      <c r="BI28" s="280"/>
      <c r="BJ28" s="280"/>
      <c r="BK28" s="286"/>
      <c r="BL28" s="305"/>
      <c r="BM28" s="281"/>
      <c r="BN28" s="280"/>
      <c r="BO28" s="280"/>
      <c r="BP28" s="280"/>
      <c r="BQ28" s="280"/>
      <c r="BR28" s="280"/>
      <c r="BS28" s="280"/>
      <c r="BT28" s="286"/>
      <c r="BU28" s="281"/>
      <c r="BV28" s="270"/>
      <c r="BW28" s="270"/>
      <c r="BX28" s="270"/>
      <c r="BY28" s="270"/>
      <c r="BZ28" s="270"/>
      <c r="CA28" s="270"/>
      <c r="CB28" s="271"/>
      <c r="CC28" s="281"/>
      <c r="CD28" s="286"/>
    </row>
    <row r="29" spans="1:82" ht="12.6" customHeight="1" x14ac:dyDescent="0.25">
      <c r="B29" s="352"/>
      <c r="C29" s="334"/>
      <c r="D29" s="313"/>
      <c r="E29" s="313"/>
      <c r="F29" s="313"/>
      <c r="G29" s="330"/>
      <c r="H29" s="313"/>
      <c r="I29" s="313"/>
      <c r="J29" s="315"/>
      <c r="K29" s="313"/>
      <c r="L29" s="315"/>
      <c r="M29" s="313"/>
      <c r="N29" s="318"/>
      <c r="O29" s="318"/>
      <c r="P29" s="316"/>
      <c r="Q29" s="314"/>
      <c r="R29" s="312"/>
      <c r="S29" s="318"/>
      <c r="T29" s="153" t="s">
        <v>51</v>
      </c>
      <c r="U29" s="227">
        <f>IFERROR(VLOOKUP(T29,[1]vstupy!$B$2:$C$12,2,FALSE),0)</f>
        <v>0</v>
      </c>
      <c r="V29" s="314"/>
      <c r="W29" s="339"/>
      <c r="X29" s="337"/>
      <c r="Y29" s="309"/>
      <c r="Z29" s="309"/>
      <c r="AA29" s="309"/>
      <c r="AB29" s="309"/>
      <c r="AC29" s="309"/>
      <c r="AD29" s="309"/>
      <c r="AE29" s="351"/>
      <c r="AF29" s="281"/>
      <c r="AG29" s="280"/>
      <c r="AH29" s="280"/>
      <c r="AI29" s="280"/>
      <c r="AJ29" s="280"/>
      <c r="AK29" s="280"/>
      <c r="AL29" s="280"/>
      <c r="AM29" s="286"/>
      <c r="AN29" s="270"/>
      <c r="AO29" s="270"/>
      <c r="AP29" s="270"/>
      <c r="AQ29" s="270"/>
      <c r="AR29" s="270"/>
      <c r="AS29" s="270"/>
      <c r="AT29" s="270"/>
      <c r="AU29" s="296"/>
      <c r="AV29" s="281"/>
      <c r="AW29" s="280"/>
      <c r="AX29" s="280"/>
      <c r="AY29" s="280"/>
      <c r="AZ29" s="280"/>
      <c r="BA29" s="280"/>
      <c r="BB29" s="280"/>
      <c r="BC29" s="286"/>
      <c r="BD29" s="281"/>
      <c r="BE29" s="280"/>
      <c r="BF29" s="280"/>
      <c r="BG29" s="280"/>
      <c r="BH29" s="280"/>
      <c r="BI29" s="280"/>
      <c r="BJ29" s="280"/>
      <c r="BK29" s="286"/>
      <c r="BL29" s="305"/>
      <c r="BM29" s="281"/>
      <c r="BN29" s="280"/>
      <c r="BO29" s="280"/>
      <c r="BP29" s="280"/>
      <c r="BQ29" s="280"/>
      <c r="BR29" s="280"/>
      <c r="BS29" s="280"/>
      <c r="BT29" s="286"/>
      <c r="BU29" s="281"/>
      <c r="BV29" s="270"/>
      <c r="BW29" s="270"/>
      <c r="BX29" s="270"/>
      <c r="BY29" s="270"/>
      <c r="BZ29" s="270"/>
      <c r="CA29" s="270"/>
      <c r="CB29" s="271"/>
      <c r="CC29" s="281"/>
      <c r="CD29" s="286"/>
    </row>
    <row r="30" spans="1:82" ht="12.6" customHeight="1" x14ac:dyDescent="0.25">
      <c r="A30" s="20"/>
      <c r="B30" s="352">
        <v>8</v>
      </c>
      <c r="C30" s="334" t="s">
        <v>219</v>
      </c>
      <c r="D30" s="313" t="s">
        <v>258</v>
      </c>
      <c r="E30" s="313" t="s">
        <v>269</v>
      </c>
      <c r="F30" s="313" t="s">
        <v>181</v>
      </c>
      <c r="G30" s="330">
        <v>45078</v>
      </c>
      <c r="H30" s="313" t="s">
        <v>299</v>
      </c>
      <c r="I30" s="313">
        <v>45</v>
      </c>
      <c r="J30" s="315">
        <f t="shared" ref="J30" si="276">IF(I30="N",0,I30)</f>
        <v>45</v>
      </c>
      <c r="K30" s="313" t="s">
        <v>305</v>
      </c>
      <c r="L30" s="315">
        <f t="shared" ref="L30" si="277">IF(K30="N",0,K30)</f>
        <v>0</v>
      </c>
      <c r="M30" s="313" t="s">
        <v>306</v>
      </c>
      <c r="N30" s="318"/>
      <c r="O30" s="318"/>
      <c r="P30" s="316">
        <v>4000</v>
      </c>
      <c r="Q30" s="314" t="s">
        <v>12</v>
      </c>
      <c r="R30" s="312">
        <f>VLOOKUP(Q30,vstupy!$B$17:$C$27,2,FALSE)</f>
        <v>0.25</v>
      </c>
      <c r="S30" s="318"/>
      <c r="T30" s="153" t="s">
        <v>51</v>
      </c>
      <c r="U30" s="227">
        <f>IFERROR(VLOOKUP(T30,[1]vstupy!$B$2:$C$12,2,FALSE),0)</f>
        <v>0</v>
      </c>
      <c r="V30" s="314" t="s">
        <v>50</v>
      </c>
      <c r="W30" s="338">
        <f>VLOOKUP(V30,vstupy!$B$17:$C$27,2,FALSE)</f>
        <v>0</v>
      </c>
      <c r="X30" s="336">
        <f t="shared" ref="X30" si="278">IFERROR(IF(J30=0,"N",N30/I30),0)</f>
        <v>0</v>
      </c>
      <c r="Y30" s="308">
        <f t="shared" ref="Y30" si="279">N30</f>
        <v>0</v>
      </c>
      <c r="Z30" s="308">
        <f t="shared" ref="Z30" si="280">IFERROR(IF(J30=0,"N",O30/I30),0)</f>
        <v>0</v>
      </c>
      <c r="AA30" s="308">
        <f t="shared" ref="AA30" si="281">O30</f>
        <v>0</v>
      </c>
      <c r="AB30" s="308">
        <f t="shared" ref="AB30" si="282">P30*R30</f>
        <v>1000</v>
      </c>
      <c r="AC30" s="308">
        <f t="shared" si="59"/>
        <v>45000</v>
      </c>
      <c r="AD30" s="349">
        <f t="shared" ref="AD30" si="283">IF(S30&gt;0,IF(W30&gt;0,($G$6/160)*(S30/60)*W30,0),IF(W30&gt;0,($G$6/160)*((U30+U31+U32)/60)*W30,0))</f>
        <v>0</v>
      </c>
      <c r="AE30" s="350">
        <f t="shared" si="15"/>
        <v>0</v>
      </c>
      <c r="AF30" s="281">
        <f>IF($M30="In (zvyšuje náklady)",X30,0)</f>
        <v>0</v>
      </c>
      <c r="AG30" s="280">
        <f t="shared" ref="AG30:AM30" si="284">IF($M30="In (zvyšuje náklady)",Y30,0)</f>
        <v>0</v>
      </c>
      <c r="AH30" s="280">
        <f t="shared" si="284"/>
        <v>0</v>
      </c>
      <c r="AI30" s="280">
        <f t="shared" si="284"/>
        <v>0</v>
      </c>
      <c r="AJ30" s="280">
        <f t="shared" si="284"/>
        <v>0</v>
      </c>
      <c r="AK30" s="280">
        <f t="shared" si="284"/>
        <v>0</v>
      </c>
      <c r="AL30" s="280">
        <f t="shared" si="284"/>
        <v>0</v>
      </c>
      <c r="AM30" s="286">
        <f t="shared" si="284"/>
        <v>0</v>
      </c>
      <c r="AN30" s="297">
        <f t="shared" ref="AN30" si="285">IF($M30="In (zvyšuje náklady)",0,X30)</f>
        <v>0</v>
      </c>
      <c r="AO30" s="297">
        <f t="shared" ref="AO30" si="286">IF($M30="In (zvyšuje náklady)",0,Y30)</f>
        <v>0</v>
      </c>
      <c r="AP30" s="297">
        <f t="shared" ref="AP30" si="287">IF($M30="In (zvyšuje náklady)",0,Z30)</f>
        <v>0</v>
      </c>
      <c r="AQ30" s="297">
        <f t="shared" ref="AQ30" si="288">IF($M30="In (zvyšuje náklady)",0,AA30)</f>
        <v>0</v>
      </c>
      <c r="AR30" s="297">
        <f t="shared" ref="AR30" si="289">IF($M30="In (zvyšuje náklady)",0,AB30)</f>
        <v>1000</v>
      </c>
      <c r="AS30" s="297">
        <f t="shared" ref="AS30" si="290">IF($M30="In (zvyšuje náklady)",0,AC30)</f>
        <v>45000</v>
      </c>
      <c r="AT30" s="297">
        <f t="shared" ref="AT30" si="291">IF($M30="In (zvyšuje náklady)",0,AD30)</f>
        <v>0</v>
      </c>
      <c r="AU30" s="295">
        <f t="shared" ref="AU30" si="292">IF($M30="In (zvyšuje náklady)",0,AE30)</f>
        <v>0</v>
      </c>
      <c r="AV30" s="281">
        <f t="shared" ref="AV30:BB30" si="293">IF($L30&gt;0,AF30,0)</f>
        <v>0</v>
      </c>
      <c r="AW30" s="280">
        <f t="shared" ref="AW30:AY30" si="294">IF($L30&gt;0,$L30*AV30,0)</f>
        <v>0</v>
      </c>
      <c r="AX30" s="280">
        <f t="shared" si="293"/>
        <v>0</v>
      </c>
      <c r="AY30" s="280">
        <f t="shared" si="294"/>
        <v>0</v>
      </c>
      <c r="AZ30" s="280">
        <f t="shared" si="293"/>
        <v>0</v>
      </c>
      <c r="BA30" s="280">
        <f t="shared" ref="BA30" si="295">IF($L30&gt;0,$L30*AZ30,0)</f>
        <v>0</v>
      </c>
      <c r="BB30" s="280">
        <f t="shared" si="293"/>
        <v>0</v>
      </c>
      <c r="BC30" s="286">
        <f t="shared" ref="BC30" si="296">IF($L30&gt;0,$L30*BB30,0)</f>
        <v>0</v>
      </c>
      <c r="BD30" s="281">
        <f t="shared" ref="BD30" si="297">IF($L30&gt;0,AN30,0)</f>
        <v>0</v>
      </c>
      <c r="BE30" s="280">
        <f t="shared" ref="BE30" si="298">IF($L30&gt;0,$L30*BD30,0)</f>
        <v>0</v>
      </c>
      <c r="BF30" s="280">
        <f t="shared" ref="BF30" si="299">IF($L30&gt;0,AP30,0)</f>
        <v>0</v>
      </c>
      <c r="BG30" s="280">
        <f t="shared" ref="BG30" si="300">IF($L30&gt;0,$L30*BF30,0)</f>
        <v>0</v>
      </c>
      <c r="BH30" s="280">
        <f t="shared" ref="BH30" si="301">IF($L30&gt;0,AR30,0)</f>
        <v>0</v>
      </c>
      <c r="BI30" s="280">
        <f t="shared" ref="BI30" si="302">IF($L30&gt;0,$L30*BH30,0)</f>
        <v>0</v>
      </c>
      <c r="BJ30" s="280">
        <f t="shared" ref="BJ30" si="303">IF($L30&gt;0,AT30,0)</f>
        <v>0</v>
      </c>
      <c r="BK30" s="286">
        <f t="shared" ref="BK30" si="304">IF($L30&gt;0,$L30*BJ30,0)</f>
        <v>0</v>
      </c>
      <c r="BL30" s="305">
        <f>IF(F30=vstupy!F$6,"1",0)</f>
        <v>0</v>
      </c>
      <c r="BM30" s="281">
        <f t="shared" ref="BM30" si="305">IF($BL30="1",AF30,0)</f>
        <v>0</v>
      </c>
      <c r="BN30" s="280">
        <f t="shared" ref="BN30" si="306">IF($BL30="1",AG30,0)</f>
        <v>0</v>
      </c>
      <c r="BO30" s="280">
        <f t="shared" ref="BO30" si="307">IF($BL30="1",AH30,0)</f>
        <v>0</v>
      </c>
      <c r="BP30" s="280">
        <f t="shared" ref="BP30" si="308">IF($BL30="1",AI30,0)</f>
        <v>0</v>
      </c>
      <c r="BQ30" s="280">
        <f t="shared" ref="BQ30" si="309">IF($BL30="1",AJ30,0)</f>
        <v>0</v>
      </c>
      <c r="BR30" s="280">
        <f t="shared" ref="BR30" si="310">IF($BL30="1",AK30,0)</f>
        <v>0</v>
      </c>
      <c r="BS30" s="280">
        <f t="shared" ref="BS30" si="311">IF($BL30="1",AL30,0)</f>
        <v>0</v>
      </c>
      <c r="BT30" s="286">
        <f t="shared" ref="BT30" si="312">IF($BL30="1",AM30,0)</f>
        <v>0</v>
      </c>
      <c r="BU30" s="281">
        <f t="shared" ref="BU30" si="313">IF($BL30="1",AN30,0)</f>
        <v>0</v>
      </c>
      <c r="BV30" s="270">
        <f t="shared" ref="BV30" si="314">IF($BL30="1",AO30,0)</f>
        <v>0</v>
      </c>
      <c r="BW30" s="270">
        <f t="shared" ref="BW30" si="315">IF($BL30="1",AP30,0)</f>
        <v>0</v>
      </c>
      <c r="BX30" s="270">
        <f t="shared" ref="BX30" si="316">IF($BL30="1",AQ30,0)</f>
        <v>0</v>
      </c>
      <c r="BY30" s="270">
        <f t="shared" ref="BY30" si="317">IF($BL30="1",AR30,0)</f>
        <v>0</v>
      </c>
      <c r="BZ30" s="270">
        <f t="shared" ref="BZ30" si="318">IF($BL30="1",AS30,0)</f>
        <v>0</v>
      </c>
      <c r="CA30" s="270">
        <f t="shared" ref="CA30" si="319">IF($BL30="1",AT30,0)</f>
        <v>0</v>
      </c>
      <c r="CB30" s="271">
        <f t="shared" ref="CB30" si="320">IF($BL30="1",AU30,0)</f>
        <v>0</v>
      </c>
      <c r="CC30" s="281">
        <f>IFERROR(IF($X30="N/A",Z30+AB30+AD30,X30+Z30+AB30+AD30),0)</f>
        <v>1000</v>
      </c>
      <c r="CD30" s="286">
        <f>Y30+AA30+AC30+AE30</f>
        <v>45000</v>
      </c>
    </row>
    <row r="31" spans="1:82" ht="12.6" customHeight="1" x14ac:dyDescent="0.25">
      <c r="A31" s="20"/>
      <c r="B31" s="352"/>
      <c r="C31" s="334"/>
      <c r="D31" s="313"/>
      <c r="E31" s="313"/>
      <c r="F31" s="313"/>
      <c r="G31" s="330"/>
      <c r="H31" s="313"/>
      <c r="I31" s="313"/>
      <c r="J31" s="315"/>
      <c r="K31" s="313"/>
      <c r="L31" s="315"/>
      <c r="M31" s="313"/>
      <c r="N31" s="318"/>
      <c r="O31" s="318"/>
      <c r="P31" s="316"/>
      <c r="Q31" s="314"/>
      <c r="R31" s="312"/>
      <c r="S31" s="318"/>
      <c r="T31" s="153" t="s">
        <v>51</v>
      </c>
      <c r="U31" s="227">
        <f>IFERROR(VLOOKUP(T31,[1]vstupy!$B$2:$C$12,2,FALSE),0)</f>
        <v>0</v>
      </c>
      <c r="V31" s="314"/>
      <c r="W31" s="339"/>
      <c r="X31" s="336"/>
      <c r="Y31" s="309"/>
      <c r="Z31" s="309"/>
      <c r="AA31" s="309"/>
      <c r="AB31" s="309"/>
      <c r="AC31" s="309"/>
      <c r="AD31" s="309"/>
      <c r="AE31" s="351"/>
      <c r="AF31" s="281"/>
      <c r="AG31" s="280"/>
      <c r="AH31" s="280"/>
      <c r="AI31" s="280"/>
      <c r="AJ31" s="280"/>
      <c r="AK31" s="280"/>
      <c r="AL31" s="280"/>
      <c r="AM31" s="286"/>
      <c r="AN31" s="270"/>
      <c r="AO31" s="270"/>
      <c r="AP31" s="270"/>
      <c r="AQ31" s="270"/>
      <c r="AR31" s="270"/>
      <c r="AS31" s="270"/>
      <c r="AT31" s="270"/>
      <c r="AU31" s="296"/>
      <c r="AV31" s="281"/>
      <c r="AW31" s="280"/>
      <c r="AX31" s="280"/>
      <c r="AY31" s="280"/>
      <c r="AZ31" s="280"/>
      <c r="BA31" s="280"/>
      <c r="BB31" s="280"/>
      <c r="BC31" s="286"/>
      <c r="BD31" s="281"/>
      <c r="BE31" s="280"/>
      <c r="BF31" s="280"/>
      <c r="BG31" s="280"/>
      <c r="BH31" s="280"/>
      <c r="BI31" s="280"/>
      <c r="BJ31" s="280"/>
      <c r="BK31" s="286"/>
      <c r="BL31" s="305"/>
      <c r="BM31" s="281"/>
      <c r="BN31" s="280"/>
      <c r="BO31" s="280"/>
      <c r="BP31" s="280"/>
      <c r="BQ31" s="280"/>
      <c r="BR31" s="280"/>
      <c r="BS31" s="280"/>
      <c r="BT31" s="286"/>
      <c r="BU31" s="281"/>
      <c r="BV31" s="270"/>
      <c r="BW31" s="270"/>
      <c r="BX31" s="270"/>
      <c r="BY31" s="270"/>
      <c r="BZ31" s="270"/>
      <c r="CA31" s="270"/>
      <c r="CB31" s="271"/>
      <c r="CC31" s="281"/>
      <c r="CD31" s="286"/>
    </row>
    <row r="32" spans="1:82" ht="12.6" customHeight="1" x14ac:dyDescent="0.25">
      <c r="A32" s="20"/>
      <c r="B32" s="352"/>
      <c r="C32" s="334"/>
      <c r="D32" s="313"/>
      <c r="E32" s="313"/>
      <c r="F32" s="313"/>
      <c r="G32" s="330"/>
      <c r="H32" s="313"/>
      <c r="I32" s="313"/>
      <c r="J32" s="315"/>
      <c r="K32" s="313"/>
      <c r="L32" s="315"/>
      <c r="M32" s="313"/>
      <c r="N32" s="318"/>
      <c r="O32" s="318"/>
      <c r="P32" s="316"/>
      <c r="Q32" s="314"/>
      <c r="R32" s="312"/>
      <c r="S32" s="318"/>
      <c r="T32" s="153" t="s">
        <v>51</v>
      </c>
      <c r="U32" s="227">
        <f>IFERROR(VLOOKUP(T32,[1]vstupy!$B$2:$C$12,2,FALSE),0)</f>
        <v>0</v>
      </c>
      <c r="V32" s="314"/>
      <c r="W32" s="339"/>
      <c r="X32" s="337"/>
      <c r="Y32" s="309"/>
      <c r="Z32" s="309"/>
      <c r="AA32" s="309"/>
      <c r="AB32" s="309"/>
      <c r="AC32" s="309"/>
      <c r="AD32" s="309"/>
      <c r="AE32" s="351"/>
      <c r="AF32" s="281"/>
      <c r="AG32" s="280"/>
      <c r="AH32" s="280"/>
      <c r="AI32" s="280"/>
      <c r="AJ32" s="280"/>
      <c r="AK32" s="280"/>
      <c r="AL32" s="280"/>
      <c r="AM32" s="286"/>
      <c r="AN32" s="270"/>
      <c r="AO32" s="270"/>
      <c r="AP32" s="270"/>
      <c r="AQ32" s="270"/>
      <c r="AR32" s="270"/>
      <c r="AS32" s="270"/>
      <c r="AT32" s="270"/>
      <c r="AU32" s="296"/>
      <c r="AV32" s="281"/>
      <c r="AW32" s="280"/>
      <c r="AX32" s="280"/>
      <c r="AY32" s="280"/>
      <c r="AZ32" s="280"/>
      <c r="BA32" s="280"/>
      <c r="BB32" s="280"/>
      <c r="BC32" s="286"/>
      <c r="BD32" s="281"/>
      <c r="BE32" s="280"/>
      <c r="BF32" s="280"/>
      <c r="BG32" s="280"/>
      <c r="BH32" s="280"/>
      <c r="BI32" s="280"/>
      <c r="BJ32" s="280"/>
      <c r="BK32" s="286"/>
      <c r="BL32" s="305"/>
      <c r="BM32" s="281"/>
      <c r="BN32" s="280"/>
      <c r="BO32" s="280"/>
      <c r="BP32" s="280"/>
      <c r="BQ32" s="280"/>
      <c r="BR32" s="280"/>
      <c r="BS32" s="280"/>
      <c r="BT32" s="286"/>
      <c r="BU32" s="281"/>
      <c r="BV32" s="270"/>
      <c r="BW32" s="270"/>
      <c r="BX32" s="270"/>
      <c r="BY32" s="270"/>
      <c r="BZ32" s="270"/>
      <c r="CA32" s="270"/>
      <c r="CB32" s="271"/>
      <c r="CC32" s="281"/>
      <c r="CD32" s="286"/>
    </row>
    <row r="33" spans="2:82" ht="12.6" customHeight="1" x14ac:dyDescent="0.25">
      <c r="B33" s="352">
        <v>9</v>
      </c>
      <c r="C33" s="313" t="s">
        <v>220</v>
      </c>
      <c r="D33" s="313" t="s">
        <v>258</v>
      </c>
      <c r="E33" s="313" t="s">
        <v>270</v>
      </c>
      <c r="F33" s="313" t="s">
        <v>181</v>
      </c>
      <c r="G33" s="330">
        <v>45078</v>
      </c>
      <c r="H33" s="313" t="s">
        <v>298</v>
      </c>
      <c r="I33" s="313">
        <v>12</v>
      </c>
      <c r="J33" s="315">
        <f t="shared" ref="J33" si="321">IF(I33="N",0,I33)</f>
        <v>12</v>
      </c>
      <c r="K33" s="313" t="s">
        <v>305</v>
      </c>
      <c r="L33" s="315">
        <f t="shared" ref="L33" si="322">IF(K33="N",0,K33)</f>
        <v>0</v>
      </c>
      <c r="M33" s="313" t="s">
        <v>306</v>
      </c>
      <c r="N33" s="318"/>
      <c r="O33" s="318"/>
      <c r="P33" s="316">
        <v>40</v>
      </c>
      <c r="Q33" s="314" t="s">
        <v>3</v>
      </c>
      <c r="R33" s="312">
        <f>VLOOKUP(Q33,vstupy!$B$17:$C$27,2,FALSE)</f>
        <v>1</v>
      </c>
      <c r="S33" s="318"/>
      <c r="T33" s="153" t="s">
        <v>51</v>
      </c>
      <c r="U33" s="227">
        <f>IFERROR(VLOOKUP(T33,[1]vstupy!$B$2:$C$12,2,FALSE),0)</f>
        <v>0</v>
      </c>
      <c r="V33" s="314" t="s">
        <v>50</v>
      </c>
      <c r="W33" s="338">
        <f>VLOOKUP(V33,vstupy!$B$17:$C$27,2,FALSE)</f>
        <v>0</v>
      </c>
      <c r="X33" s="336">
        <f t="shared" ref="X33" si="323">IFERROR(IF(J33=0,"N",N33/I33),0)</f>
        <v>0</v>
      </c>
      <c r="Y33" s="308">
        <f t="shared" ref="Y33" si="324">N33</f>
        <v>0</v>
      </c>
      <c r="Z33" s="308">
        <f t="shared" ref="Z33" si="325">IFERROR(IF(J33=0,"N",O33/I33),0)</f>
        <v>0</v>
      </c>
      <c r="AA33" s="308">
        <f t="shared" ref="AA33" si="326">O33</f>
        <v>0</v>
      </c>
      <c r="AB33" s="308">
        <f t="shared" ref="AB33" si="327">P33*R33</f>
        <v>40</v>
      </c>
      <c r="AC33" s="308">
        <f t="shared" si="59"/>
        <v>480</v>
      </c>
      <c r="AD33" s="349">
        <f t="shared" ref="AD33" si="328">IF(S33&gt;0,IF(W33&gt;0,($G$6/160)*(S33/60)*W33,0),IF(W33&gt;0,($G$6/160)*((U33+U34+U35)/60)*W33,0))</f>
        <v>0</v>
      </c>
      <c r="AE33" s="350">
        <f t="shared" si="15"/>
        <v>0</v>
      </c>
      <c r="AF33" s="281">
        <f>IF($M33="In (zvyšuje náklady)",X33,0)</f>
        <v>0</v>
      </c>
      <c r="AG33" s="280">
        <f t="shared" ref="AG33:AM33" si="329">IF($M33="In (zvyšuje náklady)",Y33,0)</f>
        <v>0</v>
      </c>
      <c r="AH33" s="280">
        <f t="shared" si="329"/>
        <v>0</v>
      </c>
      <c r="AI33" s="280">
        <f t="shared" si="329"/>
        <v>0</v>
      </c>
      <c r="AJ33" s="280">
        <f t="shared" si="329"/>
        <v>0</v>
      </c>
      <c r="AK33" s="280">
        <f t="shared" si="329"/>
        <v>0</v>
      </c>
      <c r="AL33" s="280">
        <f t="shared" si="329"/>
        <v>0</v>
      </c>
      <c r="AM33" s="286">
        <f t="shared" si="329"/>
        <v>0</v>
      </c>
      <c r="AN33" s="297">
        <f t="shared" ref="AN33" si="330">IF($M33="In (zvyšuje náklady)",0,X33)</f>
        <v>0</v>
      </c>
      <c r="AO33" s="297">
        <f t="shared" ref="AO33" si="331">IF($M33="In (zvyšuje náklady)",0,Y33)</f>
        <v>0</v>
      </c>
      <c r="AP33" s="297">
        <f t="shared" ref="AP33" si="332">IF($M33="In (zvyšuje náklady)",0,Z33)</f>
        <v>0</v>
      </c>
      <c r="AQ33" s="297">
        <f t="shared" ref="AQ33" si="333">IF($M33="In (zvyšuje náklady)",0,AA33)</f>
        <v>0</v>
      </c>
      <c r="AR33" s="297">
        <f t="shared" ref="AR33" si="334">IF($M33="In (zvyšuje náklady)",0,AB33)</f>
        <v>40</v>
      </c>
      <c r="AS33" s="297">
        <f t="shared" ref="AS33" si="335">IF($M33="In (zvyšuje náklady)",0,AC33)</f>
        <v>480</v>
      </c>
      <c r="AT33" s="297">
        <f t="shared" ref="AT33" si="336">IF($M33="In (zvyšuje náklady)",0,AD33)</f>
        <v>0</v>
      </c>
      <c r="AU33" s="295">
        <f t="shared" ref="AU33" si="337">IF($M33="In (zvyšuje náklady)",0,AE33)</f>
        <v>0</v>
      </c>
      <c r="AV33" s="281">
        <f t="shared" ref="AV33:BB33" si="338">IF($L33&gt;0,AF33,0)</f>
        <v>0</v>
      </c>
      <c r="AW33" s="280">
        <f t="shared" ref="AW33:AY33" si="339">IF($L33&gt;0,$L33*AV33,0)</f>
        <v>0</v>
      </c>
      <c r="AX33" s="280">
        <f t="shared" si="338"/>
        <v>0</v>
      </c>
      <c r="AY33" s="280">
        <f t="shared" si="339"/>
        <v>0</v>
      </c>
      <c r="AZ33" s="280">
        <f t="shared" si="338"/>
        <v>0</v>
      </c>
      <c r="BA33" s="280">
        <f t="shared" ref="BA33" si="340">IF($L33&gt;0,$L33*AZ33,0)</f>
        <v>0</v>
      </c>
      <c r="BB33" s="280">
        <f t="shared" si="338"/>
        <v>0</v>
      </c>
      <c r="BC33" s="286">
        <f t="shared" ref="BC33" si="341">IF($L33&gt;0,$L33*BB33,0)</f>
        <v>0</v>
      </c>
      <c r="BD33" s="281">
        <f t="shared" ref="BD33" si="342">IF($L33&gt;0,AN33,0)</f>
        <v>0</v>
      </c>
      <c r="BE33" s="280">
        <f t="shared" ref="BE33" si="343">IF($L33&gt;0,$L33*BD33,0)</f>
        <v>0</v>
      </c>
      <c r="BF33" s="280">
        <f t="shared" ref="BF33" si="344">IF($L33&gt;0,AP33,0)</f>
        <v>0</v>
      </c>
      <c r="BG33" s="280">
        <f t="shared" ref="BG33" si="345">IF($L33&gt;0,$L33*BF33,0)</f>
        <v>0</v>
      </c>
      <c r="BH33" s="280">
        <f t="shared" ref="BH33" si="346">IF($L33&gt;0,AR33,0)</f>
        <v>0</v>
      </c>
      <c r="BI33" s="280">
        <f t="shared" ref="BI33" si="347">IF($L33&gt;0,$L33*BH33,0)</f>
        <v>0</v>
      </c>
      <c r="BJ33" s="280">
        <f t="shared" ref="BJ33" si="348">IF($L33&gt;0,AT33,0)</f>
        <v>0</v>
      </c>
      <c r="BK33" s="286">
        <f t="shared" ref="BK33" si="349">IF($L33&gt;0,$L33*BJ33,0)</f>
        <v>0</v>
      </c>
      <c r="BL33" s="305">
        <f>IF(F33=vstupy!F$6,"1",0)</f>
        <v>0</v>
      </c>
      <c r="BM33" s="281">
        <f t="shared" ref="BM33" si="350">IF($BL33="1",AF33,0)</f>
        <v>0</v>
      </c>
      <c r="BN33" s="280">
        <f t="shared" ref="BN33" si="351">IF($BL33="1",AG33,0)</f>
        <v>0</v>
      </c>
      <c r="BO33" s="280">
        <f t="shared" ref="BO33" si="352">IF($BL33="1",AH33,0)</f>
        <v>0</v>
      </c>
      <c r="BP33" s="280">
        <f t="shared" ref="BP33" si="353">IF($BL33="1",AI33,0)</f>
        <v>0</v>
      </c>
      <c r="BQ33" s="280">
        <f t="shared" ref="BQ33" si="354">IF($BL33="1",AJ33,0)</f>
        <v>0</v>
      </c>
      <c r="BR33" s="280">
        <f t="shared" ref="BR33" si="355">IF($BL33="1",AK33,0)</f>
        <v>0</v>
      </c>
      <c r="BS33" s="280">
        <f t="shared" ref="BS33" si="356">IF($BL33="1",AL33,0)</f>
        <v>0</v>
      </c>
      <c r="BT33" s="286">
        <f t="shared" ref="BT33" si="357">IF($BL33="1",AM33,0)</f>
        <v>0</v>
      </c>
      <c r="BU33" s="281">
        <f t="shared" ref="BU33" si="358">IF($BL33="1",AN33,0)</f>
        <v>0</v>
      </c>
      <c r="BV33" s="270">
        <f t="shared" ref="BV33" si="359">IF($BL33="1",AO33,0)</f>
        <v>0</v>
      </c>
      <c r="BW33" s="270">
        <f t="shared" ref="BW33" si="360">IF($BL33="1",AP33,0)</f>
        <v>0</v>
      </c>
      <c r="BX33" s="270">
        <f t="shared" ref="BX33" si="361">IF($BL33="1",AQ33,0)</f>
        <v>0</v>
      </c>
      <c r="BY33" s="270">
        <f t="shared" ref="BY33" si="362">IF($BL33="1",AR33,0)</f>
        <v>0</v>
      </c>
      <c r="BZ33" s="270">
        <f t="shared" ref="BZ33" si="363">IF($BL33="1",AS33,0)</f>
        <v>0</v>
      </c>
      <c r="CA33" s="270">
        <f t="shared" ref="CA33" si="364">IF($BL33="1",AT33,0)</f>
        <v>0</v>
      </c>
      <c r="CB33" s="271">
        <f t="shared" ref="CB33" si="365">IF($BL33="1",AU33,0)</f>
        <v>0</v>
      </c>
      <c r="CC33" s="281">
        <f>IFERROR(IF($X33="N/A",Z33+AB33+AD33,X33+Z33+AB33+AD33),0)</f>
        <v>40</v>
      </c>
      <c r="CD33" s="286">
        <f>Y33+AA33+AC33+AE33</f>
        <v>480</v>
      </c>
    </row>
    <row r="34" spans="2:82" ht="12.6" customHeight="1" x14ac:dyDescent="0.25">
      <c r="B34" s="352"/>
      <c r="C34" s="313"/>
      <c r="D34" s="313"/>
      <c r="E34" s="313"/>
      <c r="F34" s="313"/>
      <c r="G34" s="330"/>
      <c r="H34" s="313"/>
      <c r="I34" s="313"/>
      <c r="J34" s="315"/>
      <c r="K34" s="313"/>
      <c r="L34" s="315"/>
      <c r="M34" s="313"/>
      <c r="N34" s="318"/>
      <c r="O34" s="318"/>
      <c r="P34" s="316"/>
      <c r="Q34" s="314"/>
      <c r="R34" s="312"/>
      <c r="S34" s="318"/>
      <c r="T34" s="153" t="s">
        <v>51</v>
      </c>
      <c r="U34" s="227">
        <f>IFERROR(VLOOKUP(T34,[1]vstupy!$B$2:$C$12,2,FALSE),0)</f>
        <v>0</v>
      </c>
      <c r="V34" s="314"/>
      <c r="W34" s="339"/>
      <c r="X34" s="336"/>
      <c r="Y34" s="309"/>
      <c r="Z34" s="309"/>
      <c r="AA34" s="309"/>
      <c r="AB34" s="309"/>
      <c r="AC34" s="309"/>
      <c r="AD34" s="309"/>
      <c r="AE34" s="351"/>
      <c r="AF34" s="281"/>
      <c r="AG34" s="280"/>
      <c r="AH34" s="280"/>
      <c r="AI34" s="280"/>
      <c r="AJ34" s="280"/>
      <c r="AK34" s="280"/>
      <c r="AL34" s="280"/>
      <c r="AM34" s="286"/>
      <c r="AN34" s="270"/>
      <c r="AO34" s="270"/>
      <c r="AP34" s="270"/>
      <c r="AQ34" s="270"/>
      <c r="AR34" s="270"/>
      <c r="AS34" s="270"/>
      <c r="AT34" s="270"/>
      <c r="AU34" s="296"/>
      <c r="AV34" s="281"/>
      <c r="AW34" s="280"/>
      <c r="AX34" s="280"/>
      <c r="AY34" s="280"/>
      <c r="AZ34" s="280"/>
      <c r="BA34" s="280"/>
      <c r="BB34" s="280"/>
      <c r="BC34" s="286"/>
      <c r="BD34" s="281"/>
      <c r="BE34" s="280"/>
      <c r="BF34" s="280"/>
      <c r="BG34" s="280"/>
      <c r="BH34" s="280"/>
      <c r="BI34" s="280"/>
      <c r="BJ34" s="280"/>
      <c r="BK34" s="286"/>
      <c r="BL34" s="305"/>
      <c r="BM34" s="281"/>
      <c r="BN34" s="280"/>
      <c r="BO34" s="280"/>
      <c r="BP34" s="280"/>
      <c r="BQ34" s="280"/>
      <c r="BR34" s="280"/>
      <c r="BS34" s="280"/>
      <c r="BT34" s="286"/>
      <c r="BU34" s="281"/>
      <c r="BV34" s="270"/>
      <c r="BW34" s="270"/>
      <c r="BX34" s="270"/>
      <c r="BY34" s="270"/>
      <c r="BZ34" s="270"/>
      <c r="CA34" s="270"/>
      <c r="CB34" s="271"/>
      <c r="CC34" s="281"/>
      <c r="CD34" s="286"/>
    </row>
    <row r="35" spans="2:82" ht="12.6" customHeight="1" x14ac:dyDescent="0.25">
      <c r="B35" s="352"/>
      <c r="C35" s="313"/>
      <c r="D35" s="313"/>
      <c r="E35" s="313"/>
      <c r="F35" s="313"/>
      <c r="G35" s="330"/>
      <c r="H35" s="313"/>
      <c r="I35" s="313"/>
      <c r="J35" s="315"/>
      <c r="K35" s="313"/>
      <c r="L35" s="315"/>
      <c r="M35" s="313"/>
      <c r="N35" s="318"/>
      <c r="O35" s="318"/>
      <c r="P35" s="316"/>
      <c r="Q35" s="314"/>
      <c r="R35" s="312"/>
      <c r="S35" s="318"/>
      <c r="T35" s="153" t="s">
        <v>51</v>
      </c>
      <c r="U35" s="227">
        <f>IFERROR(VLOOKUP(T35,[1]vstupy!$B$2:$C$12,2,FALSE),0)</f>
        <v>0</v>
      </c>
      <c r="V35" s="314"/>
      <c r="W35" s="339"/>
      <c r="X35" s="337"/>
      <c r="Y35" s="309"/>
      <c r="Z35" s="309"/>
      <c r="AA35" s="309"/>
      <c r="AB35" s="309"/>
      <c r="AC35" s="309"/>
      <c r="AD35" s="309"/>
      <c r="AE35" s="351"/>
      <c r="AF35" s="281"/>
      <c r="AG35" s="280"/>
      <c r="AH35" s="280"/>
      <c r="AI35" s="280"/>
      <c r="AJ35" s="280"/>
      <c r="AK35" s="280"/>
      <c r="AL35" s="280"/>
      <c r="AM35" s="286"/>
      <c r="AN35" s="270"/>
      <c r="AO35" s="270"/>
      <c r="AP35" s="270"/>
      <c r="AQ35" s="270"/>
      <c r="AR35" s="270"/>
      <c r="AS35" s="270"/>
      <c r="AT35" s="270"/>
      <c r="AU35" s="296"/>
      <c r="AV35" s="281"/>
      <c r="AW35" s="280"/>
      <c r="AX35" s="280"/>
      <c r="AY35" s="280"/>
      <c r="AZ35" s="280"/>
      <c r="BA35" s="280"/>
      <c r="BB35" s="280"/>
      <c r="BC35" s="286"/>
      <c r="BD35" s="281"/>
      <c r="BE35" s="280"/>
      <c r="BF35" s="280"/>
      <c r="BG35" s="280"/>
      <c r="BH35" s="280"/>
      <c r="BI35" s="280"/>
      <c r="BJ35" s="280"/>
      <c r="BK35" s="286"/>
      <c r="BL35" s="305"/>
      <c r="BM35" s="281"/>
      <c r="BN35" s="280"/>
      <c r="BO35" s="280"/>
      <c r="BP35" s="280"/>
      <c r="BQ35" s="280"/>
      <c r="BR35" s="280"/>
      <c r="BS35" s="280"/>
      <c r="BT35" s="286"/>
      <c r="BU35" s="281"/>
      <c r="BV35" s="270"/>
      <c r="BW35" s="270"/>
      <c r="BX35" s="270"/>
      <c r="BY35" s="270"/>
      <c r="BZ35" s="270"/>
      <c r="CA35" s="270"/>
      <c r="CB35" s="271"/>
      <c r="CC35" s="281"/>
      <c r="CD35" s="286"/>
    </row>
    <row r="36" spans="2:82" s="20" customFormat="1" ht="12.6" customHeight="1" x14ac:dyDescent="0.25">
      <c r="B36" s="352">
        <v>10</v>
      </c>
      <c r="C36" s="313" t="s">
        <v>221</v>
      </c>
      <c r="D36" s="313" t="s">
        <v>260</v>
      </c>
      <c r="E36" s="331" t="s">
        <v>271</v>
      </c>
      <c r="F36" s="313" t="s">
        <v>181</v>
      </c>
      <c r="G36" s="330">
        <v>45078</v>
      </c>
      <c r="H36" s="313" t="s">
        <v>300</v>
      </c>
      <c r="I36" s="321">
        <v>1</v>
      </c>
      <c r="J36" s="315">
        <f t="shared" ref="J36" si="366">IF(I36="N",0,I36)</f>
        <v>1</v>
      </c>
      <c r="K36" s="313" t="s">
        <v>305</v>
      </c>
      <c r="L36" s="315">
        <f t="shared" ref="L36" si="367">IF(K36="N",0,K36)</f>
        <v>0</v>
      </c>
      <c r="M36" s="313" t="s">
        <v>307</v>
      </c>
      <c r="N36" s="318"/>
      <c r="O36" s="318"/>
      <c r="P36" s="326"/>
      <c r="Q36" s="314" t="s">
        <v>50</v>
      </c>
      <c r="R36" s="312">
        <f>VLOOKUP(Q36,vstupy!$B$17:$C$27,2,FALSE)</f>
        <v>0</v>
      </c>
      <c r="S36" s="318"/>
      <c r="T36" s="153" t="s">
        <v>18</v>
      </c>
      <c r="U36" s="227">
        <f>IFERROR(VLOOKUP(T36,[1]vstupy!$B$2:$C$12,2,FALSE),0)</f>
        <v>100</v>
      </c>
      <c r="V36" s="314" t="s">
        <v>12</v>
      </c>
      <c r="W36" s="338">
        <f>VLOOKUP(V36,vstupy!$B$17:$C$27,2,FALSE)</f>
        <v>0.25</v>
      </c>
      <c r="X36" s="336">
        <f t="shared" ref="X36" si="368">IFERROR(IF(J36=0,"N",N36/I36),0)</f>
        <v>0</v>
      </c>
      <c r="Y36" s="308">
        <f t="shared" ref="Y36" si="369">N36</f>
        <v>0</v>
      </c>
      <c r="Z36" s="308">
        <f t="shared" ref="Z36" si="370">IFERROR(IF(J36=0,"N",O36/I36),0)</f>
        <v>0</v>
      </c>
      <c r="AA36" s="308">
        <f t="shared" ref="AA36" si="371">O36</f>
        <v>0</v>
      </c>
      <c r="AB36" s="308">
        <f t="shared" ref="AB36" si="372">P36*R36</f>
        <v>0</v>
      </c>
      <c r="AC36" s="308">
        <f t="shared" si="59"/>
        <v>0</v>
      </c>
      <c r="AD36" s="349">
        <f t="shared" ref="AD36" si="373">IF(S36&gt;0,IF(W36&gt;0,($G$6/160)*(S36/60)*W36,0),IF(W36&gt;0,($G$6/160)*((U36+U37+U38)/60)*W36,0))</f>
        <v>4.263671875</v>
      </c>
      <c r="AE36" s="350">
        <f t="shared" si="15"/>
        <v>4.263671875</v>
      </c>
      <c r="AF36" s="281">
        <f>IF($M36="In (zvyšuje náklady)",X36,0)</f>
        <v>0</v>
      </c>
      <c r="AG36" s="280">
        <f t="shared" ref="AG36:AM36" si="374">IF($M36="In (zvyšuje náklady)",Y36,0)</f>
        <v>0</v>
      </c>
      <c r="AH36" s="280">
        <f t="shared" si="374"/>
        <v>0</v>
      </c>
      <c r="AI36" s="280">
        <f t="shared" si="374"/>
        <v>0</v>
      </c>
      <c r="AJ36" s="280">
        <f t="shared" si="374"/>
        <v>0</v>
      </c>
      <c r="AK36" s="280">
        <f t="shared" si="374"/>
        <v>0</v>
      </c>
      <c r="AL36" s="280">
        <f t="shared" si="374"/>
        <v>4.263671875</v>
      </c>
      <c r="AM36" s="286">
        <f t="shared" si="374"/>
        <v>4.263671875</v>
      </c>
      <c r="AN36" s="297">
        <f t="shared" ref="AN36" si="375">IF($M36="In (zvyšuje náklady)",0,X36)</f>
        <v>0</v>
      </c>
      <c r="AO36" s="297">
        <f t="shared" ref="AO36" si="376">IF($M36="In (zvyšuje náklady)",0,Y36)</f>
        <v>0</v>
      </c>
      <c r="AP36" s="297">
        <f t="shared" ref="AP36" si="377">IF($M36="In (zvyšuje náklady)",0,Z36)</f>
        <v>0</v>
      </c>
      <c r="AQ36" s="297">
        <f t="shared" ref="AQ36" si="378">IF($M36="In (zvyšuje náklady)",0,AA36)</f>
        <v>0</v>
      </c>
      <c r="AR36" s="297">
        <f t="shared" ref="AR36" si="379">IF($M36="In (zvyšuje náklady)",0,AB36)</f>
        <v>0</v>
      </c>
      <c r="AS36" s="297">
        <f t="shared" ref="AS36" si="380">IF($M36="In (zvyšuje náklady)",0,AC36)</f>
        <v>0</v>
      </c>
      <c r="AT36" s="297">
        <f t="shared" ref="AT36" si="381">IF($M36="In (zvyšuje náklady)",0,AD36)</f>
        <v>0</v>
      </c>
      <c r="AU36" s="295">
        <f t="shared" ref="AU36" si="382">IF($M36="In (zvyšuje náklady)",0,AE36)</f>
        <v>0</v>
      </c>
      <c r="AV36" s="281">
        <f t="shared" ref="AV36:BB36" si="383">IF($L36&gt;0,AF36,0)</f>
        <v>0</v>
      </c>
      <c r="AW36" s="280">
        <f t="shared" ref="AW36:AY36" si="384">IF($L36&gt;0,$L36*AV36,0)</f>
        <v>0</v>
      </c>
      <c r="AX36" s="280">
        <f t="shared" si="383"/>
        <v>0</v>
      </c>
      <c r="AY36" s="280">
        <f t="shared" si="384"/>
        <v>0</v>
      </c>
      <c r="AZ36" s="280">
        <f t="shared" si="383"/>
        <v>0</v>
      </c>
      <c r="BA36" s="280">
        <f t="shared" ref="BA36" si="385">IF($L36&gt;0,$L36*AZ36,0)</f>
        <v>0</v>
      </c>
      <c r="BB36" s="280">
        <f t="shared" si="383"/>
        <v>0</v>
      </c>
      <c r="BC36" s="286">
        <f t="shared" ref="BC36" si="386">IF($L36&gt;0,$L36*BB36,0)</f>
        <v>0</v>
      </c>
      <c r="BD36" s="281">
        <f t="shared" ref="BD36" si="387">IF($L36&gt;0,AN36,0)</f>
        <v>0</v>
      </c>
      <c r="BE36" s="280">
        <f t="shared" ref="BE36" si="388">IF($L36&gt;0,$L36*BD36,0)</f>
        <v>0</v>
      </c>
      <c r="BF36" s="280">
        <f t="shared" ref="BF36" si="389">IF($L36&gt;0,AP36,0)</f>
        <v>0</v>
      </c>
      <c r="BG36" s="280">
        <f t="shared" ref="BG36" si="390">IF($L36&gt;0,$L36*BF36,0)</f>
        <v>0</v>
      </c>
      <c r="BH36" s="280">
        <f t="shared" ref="BH36" si="391">IF($L36&gt;0,AR36,0)</f>
        <v>0</v>
      </c>
      <c r="BI36" s="280">
        <f t="shared" ref="BI36" si="392">IF($L36&gt;0,$L36*BH36,0)</f>
        <v>0</v>
      </c>
      <c r="BJ36" s="280">
        <f t="shared" ref="BJ36" si="393">IF($L36&gt;0,AT36,0)</f>
        <v>0</v>
      </c>
      <c r="BK36" s="286">
        <f t="shared" ref="BK36" si="394">IF($L36&gt;0,$L36*BJ36,0)</f>
        <v>0</v>
      </c>
      <c r="BL36" s="305">
        <f>IF(F36=vstupy!F$6,"1",0)</f>
        <v>0</v>
      </c>
      <c r="BM36" s="281">
        <f t="shared" ref="BM36" si="395">IF($BL36="1",AF36,0)</f>
        <v>0</v>
      </c>
      <c r="BN36" s="280">
        <f t="shared" ref="BN36" si="396">IF($BL36="1",AG36,0)</f>
        <v>0</v>
      </c>
      <c r="BO36" s="280">
        <f t="shared" ref="BO36" si="397">IF($BL36="1",AH36,0)</f>
        <v>0</v>
      </c>
      <c r="BP36" s="280">
        <f t="shared" ref="BP36" si="398">IF($BL36="1",AI36,0)</f>
        <v>0</v>
      </c>
      <c r="BQ36" s="280">
        <f t="shared" ref="BQ36" si="399">IF($BL36="1",AJ36,0)</f>
        <v>0</v>
      </c>
      <c r="BR36" s="280">
        <f t="shared" ref="BR36" si="400">IF($BL36="1",AK36,0)</f>
        <v>0</v>
      </c>
      <c r="BS36" s="280">
        <f t="shared" ref="BS36" si="401">IF($BL36="1",AL36,0)</f>
        <v>0</v>
      </c>
      <c r="BT36" s="286">
        <f t="shared" ref="BT36" si="402">IF($BL36="1",AM36,0)</f>
        <v>0</v>
      </c>
      <c r="BU36" s="281">
        <f t="shared" ref="BU36" si="403">IF($BL36="1",AN36,0)</f>
        <v>0</v>
      </c>
      <c r="BV36" s="270">
        <f t="shared" ref="BV36" si="404">IF($BL36="1",AO36,0)</f>
        <v>0</v>
      </c>
      <c r="BW36" s="270">
        <f t="shared" ref="BW36" si="405">IF($BL36="1",AP36,0)</f>
        <v>0</v>
      </c>
      <c r="BX36" s="270">
        <f t="shared" ref="BX36" si="406">IF($BL36="1",AQ36,0)</f>
        <v>0</v>
      </c>
      <c r="BY36" s="270">
        <f t="shared" ref="BY36" si="407">IF($BL36="1",AR36,0)</f>
        <v>0</v>
      </c>
      <c r="BZ36" s="270">
        <f t="shared" ref="BZ36" si="408">IF($BL36="1",AS36,0)</f>
        <v>0</v>
      </c>
      <c r="CA36" s="270">
        <f t="shared" ref="CA36" si="409">IF($BL36="1",AT36,0)</f>
        <v>0</v>
      </c>
      <c r="CB36" s="271">
        <f t="shared" ref="CB36" si="410">IF($BL36="1",AU36,0)</f>
        <v>0</v>
      </c>
      <c r="CC36" s="281">
        <f>IFERROR(IF($X36="N/A",Z36+AB36+AD36,X36+Z36+AB36+AD36),0)</f>
        <v>4.263671875</v>
      </c>
      <c r="CD36" s="286">
        <f>Y36+AA36+AC36+AE36</f>
        <v>4.263671875</v>
      </c>
    </row>
    <row r="37" spans="2:82" s="20" customFormat="1" ht="12.6" customHeight="1" x14ac:dyDescent="0.25">
      <c r="B37" s="352"/>
      <c r="C37" s="313"/>
      <c r="D37" s="313"/>
      <c r="E37" s="332"/>
      <c r="F37" s="313"/>
      <c r="G37" s="330"/>
      <c r="H37" s="313"/>
      <c r="I37" s="321"/>
      <c r="J37" s="315"/>
      <c r="K37" s="313"/>
      <c r="L37" s="315"/>
      <c r="M37" s="313"/>
      <c r="N37" s="318"/>
      <c r="O37" s="318"/>
      <c r="P37" s="327"/>
      <c r="Q37" s="314"/>
      <c r="R37" s="312"/>
      <c r="S37" s="318"/>
      <c r="T37" s="153" t="s">
        <v>51</v>
      </c>
      <c r="U37" s="227">
        <f>IFERROR(VLOOKUP(T37,[1]vstupy!$B$2:$C$12,2,FALSE),0)</f>
        <v>0</v>
      </c>
      <c r="V37" s="314"/>
      <c r="W37" s="339"/>
      <c r="X37" s="336"/>
      <c r="Y37" s="309"/>
      <c r="Z37" s="309"/>
      <c r="AA37" s="309"/>
      <c r="AB37" s="309"/>
      <c r="AC37" s="309"/>
      <c r="AD37" s="309"/>
      <c r="AE37" s="351"/>
      <c r="AF37" s="281"/>
      <c r="AG37" s="280"/>
      <c r="AH37" s="280"/>
      <c r="AI37" s="280"/>
      <c r="AJ37" s="280"/>
      <c r="AK37" s="280"/>
      <c r="AL37" s="280"/>
      <c r="AM37" s="286"/>
      <c r="AN37" s="270"/>
      <c r="AO37" s="270"/>
      <c r="AP37" s="270"/>
      <c r="AQ37" s="270"/>
      <c r="AR37" s="270"/>
      <c r="AS37" s="270"/>
      <c r="AT37" s="270"/>
      <c r="AU37" s="296"/>
      <c r="AV37" s="281"/>
      <c r="AW37" s="280"/>
      <c r="AX37" s="280"/>
      <c r="AY37" s="280"/>
      <c r="AZ37" s="280"/>
      <c r="BA37" s="280"/>
      <c r="BB37" s="280"/>
      <c r="BC37" s="286"/>
      <c r="BD37" s="281"/>
      <c r="BE37" s="280"/>
      <c r="BF37" s="280"/>
      <c r="BG37" s="280"/>
      <c r="BH37" s="280"/>
      <c r="BI37" s="280"/>
      <c r="BJ37" s="280"/>
      <c r="BK37" s="286"/>
      <c r="BL37" s="305"/>
      <c r="BM37" s="281"/>
      <c r="BN37" s="280"/>
      <c r="BO37" s="280"/>
      <c r="BP37" s="280"/>
      <c r="BQ37" s="280"/>
      <c r="BR37" s="280"/>
      <c r="BS37" s="280"/>
      <c r="BT37" s="286"/>
      <c r="BU37" s="281"/>
      <c r="BV37" s="270"/>
      <c r="BW37" s="270"/>
      <c r="BX37" s="270"/>
      <c r="BY37" s="270"/>
      <c r="BZ37" s="270"/>
      <c r="CA37" s="270"/>
      <c r="CB37" s="271"/>
      <c r="CC37" s="281"/>
      <c r="CD37" s="286"/>
    </row>
    <row r="38" spans="2:82" s="20" customFormat="1" ht="12.6" customHeight="1" x14ac:dyDescent="0.25">
      <c r="B38" s="352"/>
      <c r="C38" s="313"/>
      <c r="D38" s="313"/>
      <c r="E38" s="333"/>
      <c r="F38" s="313"/>
      <c r="G38" s="330"/>
      <c r="H38" s="313"/>
      <c r="I38" s="321"/>
      <c r="J38" s="315"/>
      <c r="K38" s="313"/>
      <c r="L38" s="315"/>
      <c r="M38" s="313"/>
      <c r="N38" s="318"/>
      <c r="O38" s="318"/>
      <c r="P38" s="328"/>
      <c r="Q38" s="314"/>
      <c r="R38" s="312"/>
      <c r="S38" s="318"/>
      <c r="T38" s="153" t="s">
        <v>51</v>
      </c>
      <c r="U38" s="227">
        <f>IFERROR(VLOOKUP(T38,[1]vstupy!$B$2:$C$12,2,FALSE),0)</f>
        <v>0</v>
      </c>
      <c r="V38" s="314"/>
      <c r="W38" s="339"/>
      <c r="X38" s="337"/>
      <c r="Y38" s="309"/>
      <c r="Z38" s="309"/>
      <c r="AA38" s="309"/>
      <c r="AB38" s="309"/>
      <c r="AC38" s="309"/>
      <c r="AD38" s="309"/>
      <c r="AE38" s="351"/>
      <c r="AF38" s="281"/>
      <c r="AG38" s="280"/>
      <c r="AH38" s="280"/>
      <c r="AI38" s="280"/>
      <c r="AJ38" s="280"/>
      <c r="AK38" s="280"/>
      <c r="AL38" s="280"/>
      <c r="AM38" s="286"/>
      <c r="AN38" s="270"/>
      <c r="AO38" s="270"/>
      <c r="AP38" s="270"/>
      <c r="AQ38" s="270"/>
      <c r="AR38" s="270"/>
      <c r="AS38" s="270"/>
      <c r="AT38" s="270"/>
      <c r="AU38" s="296"/>
      <c r="AV38" s="281"/>
      <c r="AW38" s="280"/>
      <c r="AX38" s="280"/>
      <c r="AY38" s="280"/>
      <c r="AZ38" s="280"/>
      <c r="BA38" s="280"/>
      <c r="BB38" s="280"/>
      <c r="BC38" s="286"/>
      <c r="BD38" s="281"/>
      <c r="BE38" s="280"/>
      <c r="BF38" s="280"/>
      <c r="BG38" s="280"/>
      <c r="BH38" s="280"/>
      <c r="BI38" s="280"/>
      <c r="BJ38" s="280"/>
      <c r="BK38" s="286"/>
      <c r="BL38" s="305"/>
      <c r="BM38" s="281"/>
      <c r="BN38" s="280"/>
      <c r="BO38" s="280"/>
      <c r="BP38" s="280"/>
      <c r="BQ38" s="280"/>
      <c r="BR38" s="280"/>
      <c r="BS38" s="280"/>
      <c r="BT38" s="286"/>
      <c r="BU38" s="281"/>
      <c r="BV38" s="270"/>
      <c r="BW38" s="270"/>
      <c r="BX38" s="270"/>
      <c r="BY38" s="270"/>
      <c r="BZ38" s="270"/>
      <c r="CA38" s="270"/>
      <c r="CB38" s="271"/>
      <c r="CC38" s="281"/>
      <c r="CD38" s="286"/>
    </row>
    <row r="39" spans="2:82" s="20" customFormat="1" ht="12.6" customHeight="1" x14ac:dyDescent="0.25">
      <c r="B39" s="352">
        <v>11</v>
      </c>
      <c r="C39" s="331" t="s">
        <v>222</v>
      </c>
      <c r="D39" s="313" t="s">
        <v>261</v>
      </c>
      <c r="E39" s="313" t="s">
        <v>272</v>
      </c>
      <c r="F39" s="313" t="s">
        <v>181</v>
      </c>
      <c r="G39" s="330">
        <v>45078</v>
      </c>
      <c r="H39" s="313" t="s">
        <v>297</v>
      </c>
      <c r="I39" s="313">
        <v>45</v>
      </c>
      <c r="J39" s="315">
        <f t="shared" ref="J39" si="411">IF(I39="N",0,I39)</f>
        <v>45</v>
      </c>
      <c r="K39" s="313" t="s">
        <v>305</v>
      </c>
      <c r="L39" s="315">
        <f t="shared" ref="L39" si="412">IF(K39="N",0,K39)</f>
        <v>0</v>
      </c>
      <c r="M39" s="313" t="s">
        <v>307</v>
      </c>
      <c r="N39" s="318"/>
      <c r="O39" s="313">
        <v>200</v>
      </c>
      <c r="P39" s="326"/>
      <c r="Q39" s="314" t="s">
        <v>50</v>
      </c>
      <c r="R39" s="312">
        <f>VLOOKUP(Q39,vstupy!$B$17:$C$27,2,FALSE)</f>
        <v>0</v>
      </c>
      <c r="S39" s="318"/>
      <c r="T39" s="153" t="s">
        <v>51</v>
      </c>
      <c r="U39" s="227">
        <f>IFERROR(VLOOKUP(T39,[1]vstupy!$B$2:$C$12,2,FALSE),0)</f>
        <v>0</v>
      </c>
      <c r="V39" s="314" t="s">
        <v>50</v>
      </c>
      <c r="W39" s="338">
        <f>VLOOKUP(V39,vstupy!$B$17:$C$27,2,FALSE)</f>
        <v>0</v>
      </c>
      <c r="X39" s="336">
        <f t="shared" ref="X39" si="413">IFERROR(IF(J39=0,"N",N39/I39),0)</f>
        <v>0</v>
      </c>
      <c r="Y39" s="308">
        <f t="shared" ref="Y39" si="414">N39</f>
        <v>0</v>
      </c>
      <c r="Z39" s="308">
        <f t="shared" ref="Z39" si="415">IFERROR(IF(J39=0,"N",O39/I39),0)</f>
        <v>4.4444444444444446</v>
      </c>
      <c r="AA39" s="308">
        <f t="shared" ref="AA39" si="416">O39</f>
        <v>200</v>
      </c>
      <c r="AB39" s="308">
        <f t="shared" ref="AB39" si="417">P39*R39</f>
        <v>0</v>
      </c>
      <c r="AC39" s="308">
        <f t="shared" si="59"/>
        <v>0</v>
      </c>
      <c r="AD39" s="349">
        <f t="shared" ref="AD39" si="418">IF(S39&gt;0,IF(W39&gt;0,($G$6/160)*(S39/60)*W39,0),IF(W39&gt;0,($G$6/160)*((U39+U40+U41)/60)*W39,0))</f>
        <v>0</v>
      </c>
      <c r="AE39" s="350">
        <f t="shared" si="15"/>
        <v>0</v>
      </c>
      <c r="AF39" s="281">
        <f>IF($M39="In (zvyšuje náklady)",X39,0)</f>
        <v>0</v>
      </c>
      <c r="AG39" s="280">
        <f t="shared" ref="AG39:AM39" si="419">IF($M39="In (zvyšuje náklady)",Y39,0)</f>
        <v>0</v>
      </c>
      <c r="AH39" s="280">
        <f t="shared" si="419"/>
        <v>4.4444444444444446</v>
      </c>
      <c r="AI39" s="280">
        <f t="shared" si="419"/>
        <v>200</v>
      </c>
      <c r="AJ39" s="280">
        <f t="shared" si="419"/>
        <v>0</v>
      </c>
      <c r="AK39" s="280">
        <f t="shared" si="419"/>
        <v>0</v>
      </c>
      <c r="AL39" s="280">
        <f t="shared" si="419"/>
        <v>0</v>
      </c>
      <c r="AM39" s="286">
        <f t="shared" si="419"/>
        <v>0</v>
      </c>
      <c r="AN39" s="297">
        <f t="shared" ref="AN39" si="420">IF($M39="In (zvyšuje náklady)",0,X39)</f>
        <v>0</v>
      </c>
      <c r="AO39" s="297">
        <f t="shared" ref="AO39" si="421">IF($M39="In (zvyšuje náklady)",0,Y39)</f>
        <v>0</v>
      </c>
      <c r="AP39" s="297">
        <f t="shared" ref="AP39" si="422">IF($M39="In (zvyšuje náklady)",0,Z39)</f>
        <v>0</v>
      </c>
      <c r="AQ39" s="297">
        <f t="shared" ref="AQ39" si="423">IF($M39="In (zvyšuje náklady)",0,AA39)</f>
        <v>0</v>
      </c>
      <c r="AR39" s="297">
        <f t="shared" ref="AR39" si="424">IF($M39="In (zvyšuje náklady)",0,AB39)</f>
        <v>0</v>
      </c>
      <c r="AS39" s="297">
        <f t="shared" ref="AS39" si="425">IF($M39="In (zvyšuje náklady)",0,AC39)</f>
        <v>0</v>
      </c>
      <c r="AT39" s="297">
        <f t="shared" ref="AT39" si="426">IF($M39="In (zvyšuje náklady)",0,AD39)</f>
        <v>0</v>
      </c>
      <c r="AU39" s="295">
        <f t="shared" ref="AU39" si="427">IF($M39="In (zvyšuje náklady)",0,AE39)</f>
        <v>0</v>
      </c>
      <c r="AV39" s="281">
        <f t="shared" ref="AV39:BB39" si="428">IF($L39&gt;0,AF39,0)</f>
        <v>0</v>
      </c>
      <c r="AW39" s="280">
        <f t="shared" ref="AW39:AY39" si="429">IF($L39&gt;0,$L39*AV39,0)</f>
        <v>0</v>
      </c>
      <c r="AX39" s="280">
        <f t="shared" si="428"/>
        <v>0</v>
      </c>
      <c r="AY39" s="280">
        <f t="shared" si="429"/>
        <v>0</v>
      </c>
      <c r="AZ39" s="280">
        <f t="shared" si="428"/>
        <v>0</v>
      </c>
      <c r="BA39" s="280">
        <f t="shared" ref="BA39" si="430">IF($L39&gt;0,$L39*AZ39,0)</f>
        <v>0</v>
      </c>
      <c r="BB39" s="280">
        <f t="shared" si="428"/>
        <v>0</v>
      </c>
      <c r="BC39" s="286">
        <f t="shared" ref="BC39" si="431">IF($L39&gt;0,$L39*BB39,0)</f>
        <v>0</v>
      </c>
      <c r="BD39" s="281">
        <f t="shared" ref="BD39" si="432">IF($L39&gt;0,AN39,0)</f>
        <v>0</v>
      </c>
      <c r="BE39" s="280">
        <f t="shared" ref="BE39" si="433">IF($L39&gt;0,$L39*BD39,0)</f>
        <v>0</v>
      </c>
      <c r="BF39" s="280">
        <f t="shared" ref="BF39" si="434">IF($L39&gt;0,AP39,0)</f>
        <v>0</v>
      </c>
      <c r="BG39" s="280">
        <f t="shared" ref="BG39" si="435">IF($L39&gt;0,$L39*BF39,0)</f>
        <v>0</v>
      </c>
      <c r="BH39" s="280">
        <f t="shared" ref="BH39" si="436">IF($L39&gt;0,AR39,0)</f>
        <v>0</v>
      </c>
      <c r="BI39" s="280">
        <f t="shared" ref="BI39" si="437">IF($L39&gt;0,$L39*BH39,0)</f>
        <v>0</v>
      </c>
      <c r="BJ39" s="280">
        <f t="shared" ref="BJ39" si="438">IF($L39&gt;0,AT39,0)</f>
        <v>0</v>
      </c>
      <c r="BK39" s="286">
        <f t="shared" ref="BK39" si="439">IF($L39&gt;0,$L39*BJ39,0)</f>
        <v>0</v>
      </c>
      <c r="BL39" s="305">
        <f>IF(F39=vstupy!F$6,"1",0)</f>
        <v>0</v>
      </c>
      <c r="BM39" s="281">
        <f t="shared" ref="BM39" si="440">IF($BL39="1",AF39,0)</f>
        <v>0</v>
      </c>
      <c r="BN39" s="280">
        <f t="shared" ref="BN39" si="441">IF($BL39="1",AG39,0)</f>
        <v>0</v>
      </c>
      <c r="BO39" s="280">
        <f t="shared" ref="BO39" si="442">IF($BL39="1",AH39,0)</f>
        <v>0</v>
      </c>
      <c r="BP39" s="280">
        <f t="shared" ref="BP39" si="443">IF($BL39="1",AI39,0)</f>
        <v>0</v>
      </c>
      <c r="BQ39" s="280">
        <f t="shared" ref="BQ39" si="444">IF($BL39="1",AJ39,0)</f>
        <v>0</v>
      </c>
      <c r="BR39" s="280">
        <f t="shared" ref="BR39" si="445">IF($BL39="1",AK39,0)</f>
        <v>0</v>
      </c>
      <c r="BS39" s="280">
        <f t="shared" ref="BS39" si="446">IF($BL39="1",AL39,0)</f>
        <v>0</v>
      </c>
      <c r="BT39" s="286">
        <f t="shared" ref="BT39" si="447">IF($BL39="1",AM39,0)</f>
        <v>0</v>
      </c>
      <c r="BU39" s="281">
        <f t="shared" ref="BU39" si="448">IF($BL39="1",AN39,0)</f>
        <v>0</v>
      </c>
      <c r="BV39" s="270">
        <f t="shared" ref="BV39" si="449">IF($BL39="1",AO39,0)</f>
        <v>0</v>
      </c>
      <c r="BW39" s="270">
        <f t="shared" ref="BW39" si="450">IF($BL39="1",AP39,0)</f>
        <v>0</v>
      </c>
      <c r="BX39" s="270">
        <f t="shared" ref="BX39" si="451">IF($BL39="1",AQ39,0)</f>
        <v>0</v>
      </c>
      <c r="BY39" s="270">
        <f t="shared" ref="BY39" si="452">IF($BL39="1",AR39,0)</f>
        <v>0</v>
      </c>
      <c r="BZ39" s="270">
        <f t="shared" ref="BZ39" si="453">IF($BL39="1",AS39,0)</f>
        <v>0</v>
      </c>
      <c r="CA39" s="270">
        <f t="shared" ref="CA39" si="454">IF($BL39="1",AT39,0)</f>
        <v>0</v>
      </c>
      <c r="CB39" s="271">
        <f t="shared" ref="CB39" si="455">IF($BL39="1",AU39,0)</f>
        <v>0</v>
      </c>
      <c r="CC39" s="281">
        <f>IFERROR(IF($X39="N/A",Z39+AB39+AD39,X39+Z39+AB39+AD39),0)</f>
        <v>4.4444444444444446</v>
      </c>
      <c r="CD39" s="286">
        <f>Y39+AA39+AC39+AE39</f>
        <v>200</v>
      </c>
    </row>
    <row r="40" spans="2:82" s="20" customFormat="1" ht="12.6" customHeight="1" x14ac:dyDescent="0.25">
      <c r="B40" s="352"/>
      <c r="C40" s="332"/>
      <c r="D40" s="313"/>
      <c r="E40" s="313"/>
      <c r="F40" s="313"/>
      <c r="G40" s="330"/>
      <c r="H40" s="313"/>
      <c r="I40" s="313"/>
      <c r="J40" s="315"/>
      <c r="K40" s="313"/>
      <c r="L40" s="315"/>
      <c r="M40" s="313"/>
      <c r="N40" s="318"/>
      <c r="O40" s="313"/>
      <c r="P40" s="327"/>
      <c r="Q40" s="314"/>
      <c r="R40" s="312"/>
      <c r="S40" s="318"/>
      <c r="T40" s="153" t="s">
        <v>51</v>
      </c>
      <c r="U40" s="227">
        <f>IFERROR(VLOOKUP(T40,[1]vstupy!$B$2:$C$12,2,FALSE),0)</f>
        <v>0</v>
      </c>
      <c r="V40" s="314"/>
      <c r="W40" s="339"/>
      <c r="X40" s="336"/>
      <c r="Y40" s="309"/>
      <c r="Z40" s="309"/>
      <c r="AA40" s="309"/>
      <c r="AB40" s="309"/>
      <c r="AC40" s="309"/>
      <c r="AD40" s="309"/>
      <c r="AE40" s="351"/>
      <c r="AF40" s="281"/>
      <c r="AG40" s="280"/>
      <c r="AH40" s="280"/>
      <c r="AI40" s="280"/>
      <c r="AJ40" s="280"/>
      <c r="AK40" s="280"/>
      <c r="AL40" s="280"/>
      <c r="AM40" s="286"/>
      <c r="AN40" s="270"/>
      <c r="AO40" s="270"/>
      <c r="AP40" s="270"/>
      <c r="AQ40" s="270"/>
      <c r="AR40" s="270"/>
      <c r="AS40" s="270"/>
      <c r="AT40" s="270"/>
      <c r="AU40" s="296"/>
      <c r="AV40" s="281"/>
      <c r="AW40" s="280"/>
      <c r="AX40" s="280"/>
      <c r="AY40" s="280"/>
      <c r="AZ40" s="280"/>
      <c r="BA40" s="280"/>
      <c r="BB40" s="280"/>
      <c r="BC40" s="286"/>
      <c r="BD40" s="281"/>
      <c r="BE40" s="280"/>
      <c r="BF40" s="280"/>
      <c r="BG40" s="280"/>
      <c r="BH40" s="280"/>
      <c r="BI40" s="280"/>
      <c r="BJ40" s="280"/>
      <c r="BK40" s="286"/>
      <c r="BL40" s="305"/>
      <c r="BM40" s="281"/>
      <c r="BN40" s="280"/>
      <c r="BO40" s="280"/>
      <c r="BP40" s="280"/>
      <c r="BQ40" s="280"/>
      <c r="BR40" s="280"/>
      <c r="BS40" s="280"/>
      <c r="BT40" s="286"/>
      <c r="BU40" s="281"/>
      <c r="BV40" s="270"/>
      <c r="BW40" s="270"/>
      <c r="BX40" s="270"/>
      <c r="BY40" s="270"/>
      <c r="BZ40" s="270"/>
      <c r="CA40" s="270"/>
      <c r="CB40" s="271"/>
      <c r="CC40" s="281"/>
      <c r="CD40" s="286"/>
    </row>
    <row r="41" spans="2:82" s="20" customFormat="1" ht="12.6" customHeight="1" x14ac:dyDescent="0.25">
      <c r="B41" s="352"/>
      <c r="C41" s="333"/>
      <c r="D41" s="313"/>
      <c r="E41" s="313"/>
      <c r="F41" s="313"/>
      <c r="G41" s="330"/>
      <c r="H41" s="313"/>
      <c r="I41" s="313"/>
      <c r="J41" s="315"/>
      <c r="K41" s="313"/>
      <c r="L41" s="315"/>
      <c r="M41" s="313"/>
      <c r="N41" s="318"/>
      <c r="O41" s="313"/>
      <c r="P41" s="328"/>
      <c r="Q41" s="314"/>
      <c r="R41" s="312"/>
      <c r="S41" s="318"/>
      <c r="T41" s="153" t="s">
        <v>51</v>
      </c>
      <c r="U41" s="227">
        <f>IFERROR(VLOOKUP(T41,[1]vstupy!$B$2:$C$12,2,FALSE),0)</f>
        <v>0</v>
      </c>
      <c r="V41" s="314"/>
      <c r="W41" s="339"/>
      <c r="X41" s="337"/>
      <c r="Y41" s="309"/>
      <c r="Z41" s="309"/>
      <c r="AA41" s="309"/>
      <c r="AB41" s="309"/>
      <c r="AC41" s="309"/>
      <c r="AD41" s="309"/>
      <c r="AE41" s="351"/>
      <c r="AF41" s="281"/>
      <c r="AG41" s="280"/>
      <c r="AH41" s="280"/>
      <c r="AI41" s="280"/>
      <c r="AJ41" s="280"/>
      <c r="AK41" s="280"/>
      <c r="AL41" s="280"/>
      <c r="AM41" s="286"/>
      <c r="AN41" s="270"/>
      <c r="AO41" s="270"/>
      <c r="AP41" s="270"/>
      <c r="AQ41" s="270"/>
      <c r="AR41" s="270"/>
      <c r="AS41" s="270"/>
      <c r="AT41" s="270"/>
      <c r="AU41" s="296"/>
      <c r="AV41" s="281"/>
      <c r="AW41" s="280"/>
      <c r="AX41" s="280"/>
      <c r="AY41" s="280"/>
      <c r="AZ41" s="280"/>
      <c r="BA41" s="280"/>
      <c r="BB41" s="280"/>
      <c r="BC41" s="286"/>
      <c r="BD41" s="281"/>
      <c r="BE41" s="280"/>
      <c r="BF41" s="280"/>
      <c r="BG41" s="280"/>
      <c r="BH41" s="280"/>
      <c r="BI41" s="280"/>
      <c r="BJ41" s="280"/>
      <c r="BK41" s="286"/>
      <c r="BL41" s="305"/>
      <c r="BM41" s="281"/>
      <c r="BN41" s="280"/>
      <c r="BO41" s="280"/>
      <c r="BP41" s="280"/>
      <c r="BQ41" s="280"/>
      <c r="BR41" s="280"/>
      <c r="BS41" s="280"/>
      <c r="BT41" s="286"/>
      <c r="BU41" s="281"/>
      <c r="BV41" s="270"/>
      <c r="BW41" s="270"/>
      <c r="BX41" s="270"/>
      <c r="BY41" s="270"/>
      <c r="BZ41" s="270"/>
      <c r="CA41" s="270"/>
      <c r="CB41" s="271"/>
      <c r="CC41" s="281"/>
      <c r="CD41" s="286"/>
    </row>
    <row r="42" spans="2:82" ht="12.6" customHeight="1" x14ac:dyDescent="0.25">
      <c r="B42" s="352">
        <v>12</v>
      </c>
      <c r="C42" s="313" t="s">
        <v>223</v>
      </c>
      <c r="D42" s="313" t="s">
        <v>261</v>
      </c>
      <c r="E42" s="313" t="s">
        <v>273</v>
      </c>
      <c r="F42" s="313" t="s">
        <v>181</v>
      </c>
      <c r="G42" s="330">
        <v>45078</v>
      </c>
      <c r="H42" s="313" t="s">
        <v>297</v>
      </c>
      <c r="I42" s="313">
        <v>45</v>
      </c>
      <c r="J42" s="315">
        <f t="shared" ref="J42" si="456">IF(I42="N",0,I42)</f>
        <v>45</v>
      </c>
      <c r="K42" s="313" t="s">
        <v>305</v>
      </c>
      <c r="L42" s="315">
        <f t="shared" ref="L42" si="457">IF(K42="N",0,K42)</f>
        <v>0</v>
      </c>
      <c r="M42" s="313" t="s">
        <v>307</v>
      </c>
      <c r="N42" s="313"/>
      <c r="O42" s="313">
        <v>80</v>
      </c>
      <c r="P42" s="316"/>
      <c r="Q42" s="314" t="s">
        <v>50</v>
      </c>
      <c r="R42" s="312">
        <f>VLOOKUP(Q42,vstupy!$B$17:$C$27,2,FALSE)</f>
        <v>0</v>
      </c>
      <c r="S42" s="313"/>
      <c r="T42" s="153" t="s">
        <v>51</v>
      </c>
      <c r="U42" s="227">
        <f>IFERROR(VLOOKUP(T42,[1]vstupy!$B$2:$C$12,2,FALSE),0)</f>
        <v>0</v>
      </c>
      <c r="V42" s="314" t="s">
        <v>50</v>
      </c>
      <c r="W42" s="338">
        <f>VLOOKUP(V42,vstupy!$B$17:$C$27,2,FALSE)</f>
        <v>0</v>
      </c>
      <c r="X42" s="336">
        <f t="shared" ref="X42" si="458">IFERROR(IF(J42=0,"N",N42/I42),0)</f>
        <v>0</v>
      </c>
      <c r="Y42" s="308">
        <f t="shared" ref="Y42" si="459">N42</f>
        <v>0</v>
      </c>
      <c r="Z42" s="308">
        <f t="shared" ref="Z42" si="460">IFERROR(IF(J42=0,"N",O42/I42),0)</f>
        <v>1.7777777777777777</v>
      </c>
      <c r="AA42" s="308">
        <f t="shared" ref="AA42" si="461">O42</f>
        <v>80</v>
      </c>
      <c r="AB42" s="308">
        <f t="shared" ref="AB42" si="462">P42*R42</f>
        <v>0</v>
      </c>
      <c r="AC42" s="308">
        <f t="shared" si="59"/>
        <v>0</v>
      </c>
      <c r="AD42" s="349">
        <f t="shared" ref="AD42" si="463">IF(S42&gt;0,IF(W42&gt;0,($G$6/160)*(S42/60)*W42,0),IF(W42&gt;0,($G$6/160)*((U42+U43+U44)/60)*W42,0))</f>
        <v>0</v>
      </c>
      <c r="AE42" s="350">
        <f t="shared" si="15"/>
        <v>0</v>
      </c>
      <c r="AF42" s="281">
        <f>IF($M42="In (zvyšuje náklady)",X42,0)</f>
        <v>0</v>
      </c>
      <c r="AG42" s="280">
        <f t="shared" ref="AG42:AM42" si="464">IF($M42="In (zvyšuje náklady)",Y42,0)</f>
        <v>0</v>
      </c>
      <c r="AH42" s="280">
        <f t="shared" si="464"/>
        <v>1.7777777777777777</v>
      </c>
      <c r="AI42" s="280">
        <f t="shared" si="464"/>
        <v>80</v>
      </c>
      <c r="AJ42" s="280">
        <f t="shared" si="464"/>
        <v>0</v>
      </c>
      <c r="AK42" s="280">
        <f t="shared" si="464"/>
        <v>0</v>
      </c>
      <c r="AL42" s="280">
        <f t="shared" si="464"/>
        <v>0</v>
      </c>
      <c r="AM42" s="286">
        <f t="shared" si="464"/>
        <v>0</v>
      </c>
      <c r="AN42" s="297">
        <f t="shared" ref="AN42" si="465">IF($M42="In (zvyšuje náklady)",0,X42)</f>
        <v>0</v>
      </c>
      <c r="AO42" s="297">
        <f t="shared" ref="AO42" si="466">IF($M42="In (zvyšuje náklady)",0,Y42)</f>
        <v>0</v>
      </c>
      <c r="AP42" s="297">
        <f t="shared" ref="AP42" si="467">IF($M42="In (zvyšuje náklady)",0,Z42)</f>
        <v>0</v>
      </c>
      <c r="AQ42" s="297">
        <f t="shared" ref="AQ42" si="468">IF($M42="In (zvyšuje náklady)",0,AA42)</f>
        <v>0</v>
      </c>
      <c r="AR42" s="297">
        <f t="shared" ref="AR42" si="469">IF($M42="In (zvyšuje náklady)",0,AB42)</f>
        <v>0</v>
      </c>
      <c r="AS42" s="297">
        <f t="shared" ref="AS42" si="470">IF($M42="In (zvyšuje náklady)",0,AC42)</f>
        <v>0</v>
      </c>
      <c r="AT42" s="297">
        <f t="shared" ref="AT42" si="471">IF($M42="In (zvyšuje náklady)",0,AD42)</f>
        <v>0</v>
      </c>
      <c r="AU42" s="295">
        <f t="shared" ref="AU42" si="472">IF($M42="In (zvyšuje náklady)",0,AE42)</f>
        <v>0</v>
      </c>
      <c r="AV42" s="281">
        <f t="shared" ref="AV42:BB42" si="473">IF($L42&gt;0,AF42,0)</f>
        <v>0</v>
      </c>
      <c r="AW42" s="280">
        <f t="shared" ref="AW42:AY42" si="474">IF($L42&gt;0,$L42*AV42,0)</f>
        <v>0</v>
      </c>
      <c r="AX42" s="280">
        <f t="shared" si="473"/>
        <v>0</v>
      </c>
      <c r="AY42" s="280">
        <f t="shared" si="474"/>
        <v>0</v>
      </c>
      <c r="AZ42" s="280">
        <f t="shared" si="473"/>
        <v>0</v>
      </c>
      <c r="BA42" s="280">
        <f t="shared" ref="BA42" si="475">IF($L42&gt;0,$L42*AZ42,0)</f>
        <v>0</v>
      </c>
      <c r="BB42" s="280">
        <f t="shared" si="473"/>
        <v>0</v>
      </c>
      <c r="BC42" s="286">
        <f t="shared" ref="BC42" si="476">IF($L42&gt;0,$L42*BB42,0)</f>
        <v>0</v>
      </c>
      <c r="BD42" s="281">
        <f t="shared" ref="BD42" si="477">IF($L42&gt;0,AN42,0)</f>
        <v>0</v>
      </c>
      <c r="BE42" s="280">
        <f t="shared" ref="BE42" si="478">IF($L42&gt;0,$L42*BD42,0)</f>
        <v>0</v>
      </c>
      <c r="BF42" s="280">
        <f t="shared" ref="BF42" si="479">IF($L42&gt;0,AP42,0)</f>
        <v>0</v>
      </c>
      <c r="BG42" s="280">
        <f t="shared" ref="BG42" si="480">IF($L42&gt;0,$L42*BF42,0)</f>
        <v>0</v>
      </c>
      <c r="BH42" s="280">
        <f t="shared" ref="BH42" si="481">IF($L42&gt;0,AR42,0)</f>
        <v>0</v>
      </c>
      <c r="BI42" s="280">
        <f t="shared" ref="BI42" si="482">IF($L42&gt;0,$L42*BH42,0)</f>
        <v>0</v>
      </c>
      <c r="BJ42" s="280">
        <f t="shared" ref="BJ42" si="483">IF($L42&gt;0,AT42,0)</f>
        <v>0</v>
      </c>
      <c r="BK42" s="286">
        <f t="shared" ref="BK42" si="484">IF($L42&gt;0,$L42*BJ42,0)</f>
        <v>0</v>
      </c>
      <c r="BL42" s="305">
        <f>IF(F42=vstupy!F$6,"1",0)</f>
        <v>0</v>
      </c>
      <c r="BM42" s="281">
        <f t="shared" ref="BM42" si="485">IF($BL42="1",AF42,0)</f>
        <v>0</v>
      </c>
      <c r="BN42" s="280">
        <f t="shared" ref="BN42" si="486">IF($BL42="1",AG42,0)</f>
        <v>0</v>
      </c>
      <c r="BO42" s="280">
        <f t="shared" ref="BO42" si="487">IF($BL42="1",AH42,0)</f>
        <v>0</v>
      </c>
      <c r="BP42" s="280">
        <f t="shared" ref="BP42" si="488">IF($BL42="1",AI42,0)</f>
        <v>0</v>
      </c>
      <c r="BQ42" s="280">
        <f t="shared" ref="BQ42" si="489">IF($BL42="1",AJ42,0)</f>
        <v>0</v>
      </c>
      <c r="BR42" s="280">
        <f t="shared" ref="BR42" si="490">IF($BL42="1",AK42,0)</f>
        <v>0</v>
      </c>
      <c r="BS42" s="280">
        <f t="shared" ref="BS42" si="491">IF($BL42="1",AL42,0)</f>
        <v>0</v>
      </c>
      <c r="BT42" s="286">
        <f t="shared" ref="BT42" si="492">IF($BL42="1",AM42,0)</f>
        <v>0</v>
      </c>
      <c r="BU42" s="281">
        <f t="shared" ref="BU42" si="493">IF($BL42="1",AN42,0)</f>
        <v>0</v>
      </c>
      <c r="BV42" s="270">
        <f t="shared" ref="BV42" si="494">IF($BL42="1",AO42,0)</f>
        <v>0</v>
      </c>
      <c r="BW42" s="270">
        <f t="shared" ref="BW42" si="495">IF($BL42="1",AP42,0)</f>
        <v>0</v>
      </c>
      <c r="BX42" s="270">
        <f t="shared" ref="BX42" si="496">IF($BL42="1",AQ42,0)</f>
        <v>0</v>
      </c>
      <c r="BY42" s="270">
        <f t="shared" ref="BY42" si="497">IF($BL42="1",AR42,0)</f>
        <v>0</v>
      </c>
      <c r="BZ42" s="270">
        <f t="shared" ref="BZ42" si="498">IF($BL42="1",AS42,0)</f>
        <v>0</v>
      </c>
      <c r="CA42" s="270">
        <f t="shared" ref="CA42" si="499">IF($BL42="1",AT42,0)</f>
        <v>0</v>
      </c>
      <c r="CB42" s="271">
        <f t="shared" ref="CB42" si="500">IF($BL42="1",AU42,0)</f>
        <v>0</v>
      </c>
      <c r="CC42" s="281">
        <f>IFERROR(IF($X42="N/A",Z42+AB42+AD42,X42+Z42+AB42+AD42),0)</f>
        <v>1.7777777777777777</v>
      </c>
      <c r="CD42" s="286">
        <f>Y42+AA42+AC42+AE42</f>
        <v>80</v>
      </c>
    </row>
    <row r="43" spans="2:82" ht="12.6" customHeight="1" x14ac:dyDescent="0.25">
      <c r="B43" s="352"/>
      <c r="C43" s="313"/>
      <c r="D43" s="313"/>
      <c r="E43" s="313"/>
      <c r="F43" s="313"/>
      <c r="G43" s="330"/>
      <c r="H43" s="313"/>
      <c r="I43" s="313"/>
      <c r="J43" s="315"/>
      <c r="K43" s="313"/>
      <c r="L43" s="315"/>
      <c r="M43" s="313"/>
      <c r="N43" s="313"/>
      <c r="O43" s="313"/>
      <c r="P43" s="316"/>
      <c r="Q43" s="314"/>
      <c r="R43" s="312"/>
      <c r="S43" s="313"/>
      <c r="T43" s="153" t="s">
        <v>51</v>
      </c>
      <c r="U43" s="227">
        <f>IFERROR(VLOOKUP(T43,[1]vstupy!$B$2:$C$12,2,FALSE),0)</f>
        <v>0</v>
      </c>
      <c r="V43" s="314"/>
      <c r="W43" s="339"/>
      <c r="X43" s="336"/>
      <c r="Y43" s="309"/>
      <c r="Z43" s="309"/>
      <c r="AA43" s="309"/>
      <c r="AB43" s="309"/>
      <c r="AC43" s="309"/>
      <c r="AD43" s="309"/>
      <c r="AE43" s="351"/>
      <c r="AF43" s="281"/>
      <c r="AG43" s="280"/>
      <c r="AH43" s="280"/>
      <c r="AI43" s="280"/>
      <c r="AJ43" s="280"/>
      <c r="AK43" s="280"/>
      <c r="AL43" s="280"/>
      <c r="AM43" s="286"/>
      <c r="AN43" s="270"/>
      <c r="AO43" s="270"/>
      <c r="AP43" s="270"/>
      <c r="AQ43" s="270"/>
      <c r="AR43" s="270"/>
      <c r="AS43" s="270"/>
      <c r="AT43" s="270"/>
      <c r="AU43" s="296"/>
      <c r="AV43" s="281"/>
      <c r="AW43" s="280"/>
      <c r="AX43" s="280"/>
      <c r="AY43" s="280"/>
      <c r="AZ43" s="280"/>
      <c r="BA43" s="280"/>
      <c r="BB43" s="280"/>
      <c r="BC43" s="286"/>
      <c r="BD43" s="281"/>
      <c r="BE43" s="280"/>
      <c r="BF43" s="280"/>
      <c r="BG43" s="280"/>
      <c r="BH43" s="280"/>
      <c r="BI43" s="280"/>
      <c r="BJ43" s="280"/>
      <c r="BK43" s="286"/>
      <c r="BL43" s="305"/>
      <c r="BM43" s="281"/>
      <c r="BN43" s="280"/>
      <c r="BO43" s="280"/>
      <c r="BP43" s="280"/>
      <c r="BQ43" s="280"/>
      <c r="BR43" s="280"/>
      <c r="BS43" s="280"/>
      <c r="BT43" s="286"/>
      <c r="BU43" s="281"/>
      <c r="BV43" s="270"/>
      <c r="BW43" s="270"/>
      <c r="BX43" s="270"/>
      <c r="BY43" s="270"/>
      <c r="BZ43" s="270"/>
      <c r="CA43" s="270"/>
      <c r="CB43" s="271"/>
      <c r="CC43" s="281"/>
      <c r="CD43" s="286"/>
    </row>
    <row r="44" spans="2:82" ht="12.6" customHeight="1" x14ac:dyDescent="0.25">
      <c r="B44" s="352"/>
      <c r="C44" s="313"/>
      <c r="D44" s="313"/>
      <c r="E44" s="313"/>
      <c r="F44" s="313"/>
      <c r="G44" s="330"/>
      <c r="H44" s="313"/>
      <c r="I44" s="313"/>
      <c r="J44" s="315"/>
      <c r="K44" s="313"/>
      <c r="L44" s="315"/>
      <c r="M44" s="313"/>
      <c r="N44" s="313"/>
      <c r="O44" s="313"/>
      <c r="P44" s="316"/>
      <c r="Q44" s="314"/>
      <c r="R44" s="312"/>
      <c r="S44" s="313"/>
      <c r="T44" s="153" t="s">
        <v>51</v>
      </c>
      <c r="U44" s="227">
        <f>IFERROR(VLOOKUP(T44,[1]vstupy!$B$2:$C$12,2,FALSE),0)</f>
        <v>0</v>
      </c>
      <c r="V44" s="314"/>
      <c r="W44" s="339"/>
      <c r="X44" s="337"/>
      <c r="Y44" s="309"/>
      <c r="Z44" s="309"/>
      <c r="AA44" s="309"/>
      <c r="AB44" s="309"/>
      <c r="AC44" s="309"/>
      <c r="AD44" s="309"/>
      <c r="AE44" s="351"/>
      <c r="AF44" s="281"/>
      <c r="AG44" s="280"/>
      <c r="AH44" s="280"/>
      <c r="AI44" s="280"/>
      <c r="AJ44" s="280"/>
      <c r="AK44" s="280"/>
      <c r="AL44" s="280"/>
      <c r="AM44" s="286"/>
      <c r="AN44" s="270"/>
      <c r="AO44" s="270"/>
      <c r="AP44" s="270"/>
      <c r="AQ44" s="270"/>
      <c r="AR44" s="270"/>
      <c r="AS44" s="270"/>
      <c r="AT44" s="270"/>
      <c r="AU44" s="296"/>
      <c r="AV44" s="281"/>
      <c r="AW44" s="280"/>
      <c r="AX44" s="280"/>
      <c r="AY44" s="280"/>
      <c r="AZ44" s="280"/>
      <c r="BA44" s="280"/>
      <c r="BB44" s="280"/>
      <c r="BC44" s="286"/>
      <c r="BD44" s="281"/>
      <c r="BE44" s="280"/>
      <c r="BF44" s="280"/>
      <c r="BG44" s="280"/>
      <c r="BH44" s="280"/>
      <c r="BI44" s="280"/>
      <c r="BJ44" s="280"/>
      <c r="BK44" s="286"/>
      <c r="BL44" s="305"/>
      <c r="BM44" s="281"/>
      <c r="BN44" s="280"/>
      <c r="BO44" s="280"/>
      <c r="BP44" s="280"/>
      <c r="BQ44" s="280"/>
      <c r="BR44" s="280"/>
      <c r="BS44" s="280"/>
      <c r="BT44" s="286"/>
      <c r="BU44" s="281"/>
      <c r="BV44" s="270"/>
      <c r="BW44" s="270"/>
      <c r="BX44" s="270"/>
      <c r="BY44" s="270"/>
      <c r="BZ44" s="270"/>
      <c r="CA44" s="270"/>
      <c r="CB44" s="271"/>
      <c r="CC44" s="281"/>
      <c r="CD44" s="286"/>
    </row>
    <row r="45" spans="2:82" s="20" customFormat="1" ht="12.6" customHeight="1" x14ac:dyDescent="0.25">
      <c r="B45" s="352">
        <v>13</v>
      </c>
      <c r="C45" s="334" t="s">
        <v>224</v>
      </c>
      <c r="D45" s="313" t="s">
        <v>260</v>
      </c>
      <c r="E45" s="313" t="s">
        <v>274</v>
      </c>
      <c r="F45" s="313" t="s">
        <v>181</v>
      </c>
      <c r="G45" s="330">
        <v>45078</v>
      </c>
      <c r="H45" s="313" t="s">
        <v>297</v>
      </c>
      <c r="I45" s="313">
        <v>11</v>
      </c>
      <c r="J45" s="315">
        <f>IF(I45="N",0,I45)</f>
        <v>11</v>
      </c>
      <c r="K45" s="313" t="s">
        <v>305</v>
      </c>
      <c r="L45" s="315">
        <f t="shared" ref="L45" si="501">IF(K45="N",0,K45)</f>
        <v>0</v>
      </c>
      <c r="M45" s="313" t="s">
        <v>306</v>
      </c>
      <c r="N45" s="313"/>
      <c r="O45" s="313">
        <v>400</v>
      </c>
      <c r="P45" s="316"/>
      <c r="Q45" s="314" t="s">
        <v>50</v>
      </c>
      <c r="R45" s="312">
        <f>VLOOKUP(Q45,vstupy!$B$17:$C$27,2,FALSE)</f>
        <v>0</v>
      </c>
      <c r="S45" s="313"/>
      <c r="T45" s="153" t="s">
        <v>21</v>
      </c>
      <c r="U45" s="227">
        <f>IFERROR(VLOOKUP(T45,[1]vstupy!$B$2:$C$12,2,FALSE),0)</f>
        <v>200</v>
      </c>
      <c r="V45" s="314" t="s">
        <v>12</v>
      </c>
      <c r="W45" s="338">
        <f>VLOOKUP(V45,vstupy!$B$17:$C$27,2,FALSE)</f>
        <v>0.25</v>
      </c>
      <c r="X45" s="336">
        <f t="shared" ref="X45" si="502">IFERROR(IF(J45=0,"N",N45/I45),0)</f>
        <v>0</v>
      </c>
      <c r="Y45" s="308">
        <f t="shared" ref="Y45" si="503">N45</f>
        <v>0</v>
      </c>
      <c r="Z45" s="308">
        <f t="shared" ref="Z45" si="504">IFERROR(IF(J45=0,"N",O45/I45),0)</f>
        <v>36.363636363636367</v>
      </c>
      <c r="AA45" s="308">
        <f t="shared" ref="AA45" si="505">O45</f>
        <v>400</v>
      </c>
      <c r="AB45" s="308">
        <f t="shared" ref="AB45" si="506">P45*R45</f>
        <v>0</v>
      </c>
      <c r="AC45" s="308">
        <f t="shared" si="59"/>
        <v>0</v>
      </c>
      <c r="AD45" s="349">
        <f t="shared" ref="AD45" si="507">IF(S45&gt;0,IF(W45&gt;0,($G$6/160)*(S45/60)*W45,0),IF(W45&gt;0,($G$6/160)*((U45+U46+U47)/60)*W45,0))</f>
        <v>8.52734375</v>
      </c>
      <c r="AE45" s="350">
        <f t="shared" si="15"/>
        <v>93.80078125</v>
      </c>
      <c r="AF45" s="281">
        <f>IF($M45="In (zvyšuje náklady)",X45,0)</f>
        <v>0</v>
      </c>
      <c r="AG45" s="280">
        <f t="shared" ref="AG45:AM45" si="508">IF($M45="In (zvyšuje náklady)",Y45,0)</f>
        <v>0</v>
      </c>
      <c r="AH45" s="280">
        <f t="shared" si="508"/>
        <v>0</v>
      </c>
      <c r="AI45" s="280">
        <f t="shared" si="508"/>
        <v>0</v>
      </c>
      <c r="AJ45" s="280">
        <f t="shared" si="508"/>
        <v>0</v>
      </c>
      <c r="AK45" s="280">
        <f t="shared" si="508"/>
        <v>0</v>
      </c>
      <c r="AL45" s="280">
        <f t="shared" si="508"/>
        <v>0</v>
      </c>
      <c r="AM45" s="286">
        <f t="shared" si="508"/>
        <v>0</v>
      </c>
      <c r="AN45" s="297">
        <f t="shared" ref="AN45" si="509">IF($M45="In (zvyšuje náklady)",0,X45)</f>
        <v>0</v>
      </c>
      <c r="AO45" s="297">
        <f t="shared" ref="AO45" si="510">IF($M45="In (zvyšuje náklady)",0,Y45)</f>
        <v>0</v>
      </c>
      <c r="AP45" s="297">
        <f t="shared" ref="AP45" si="511">IF($M45="In (zvyšuje náklady)",0,Z45)</f>
        <v>36.363636363636367</v>
      </c>
      <c r="AQ45" s="297">
        <f t="shared" ref="AQ45" si="512">IF($M45="In (zvyšuje náklady)",0,AA45)</f>
        <v>400</v>
      </c>
      <c r="AR45" s="297">
        <f t="shared" ref="AR45" si="513">IF($M45="In (zvyšuje náklady)",0,AB45)</f>
        <v>0</v>
      </c>
      <c r="AS45" s="297">
        <f t="shared" ref="AS45" si="514">IF($M45="In (zvyšuje náklady)",0,AC45)</f>
        <v>0</v>
      </c>
      <c r="AT45" s="297">
        <f t="shared" ref="AT45" si="515">IF($M45="In (zvyšuje náklady)",0,AD45)</f>
        <v>8.52734375</v>
      </c>
      <c r="AU45" s="295">
        <f t="shared" ref="AU45" si="516">IF($M45="In (zvyšuje náklady)",0,AE45)</f>
        <v>93.80078125</v>
      </c>
      <c r="AV45" s="281">
        <f t="shared" ref="AV45:BB45" si="517">IF($L45&gt;0,AF45,0)</f>
        <v>0</v>
      </c>
      <c r="AW45" s="280">
        <f t="shared" ref="AW45:AY45" si="518">IF($L45&gt;0,$L45*AV45,0)</f>
        <v>0</v>
      </c>
      <c r="AX45" s="280">
        <f t="shared" si="517"/>
        <v>0</v>
      </c>
      <c r="AY45" s="280">
        <f t="shared" si="518"/>
        <v>0</v>
      </c>
      <c r="AZ45" s="280">
        <f t="shared" si="517"/>
        <v>0</v>
      </c>
      <c r="BA45" s="280">
        <f t="shared" ref="BA45" si="519">IF($L45&gt;0,$L45*AZ45,0)</f>
        <v>0</v>
      </c>
      <c r="BB45" s="280">
        <f t="shared" si="517"/>
        <v>0</v>
      </c>
      <c r="BC45" s="286">
        <f t="shared" ref="BC45" si="520">IF($L45&gt;0,$L45*BB45,0)</f>
        <v>0</v>
      </c>
      <c r="BD45" s="281">
        <f t="shared" ref="BD45" si="521">IF($L45&gt;0,AN45,0)</f>
        <v>0</v>
      </c>
      <c r="BE45" s="280">
        <f t="shared" ref="BE45" si="522">IF($L45&gt;0,$L45*BD45,0)</f>
        <v>0</v>
      </c>
      <c r="BF45" s="280">
        <f t="shared" ref="BF45" si="523">IF($L45&gt;0,AP45,0)</f>
        <v>0</v>
      </c>
      <c r="BG45" s="280">
        <f t="shared" ref="BG45" si="524">IF($L45&gt;0,$L45*BF45,0)</f>
        <v>0</v>
      </c>
      <c r="BH45" s="280">
        <f t="shared" ref="BH45" si="525">IF($L45&gt;0,AR45,0)</f>
        <v>0</v>
      </c>
      <c r="BI45" s="280">
        <f t="shared" ref="BI45" si="526">IF($L45&gt;0,$L45*BH45,0)</f>
        <v>0</v>
      </c>
      <c r="BJ45" s="280">
        <f t="shared" ref="BJ45" si="527">IF($L45&gt;0,AT45,0)</f>
        <v>0</v>
      </c>
      <c r="BK45" s="286">
        <f t="shared" ref="BK45" si="528">IF($L45&gt;0,$L45*BJ45,0)</f>
        <v>0</v>
      </c>
      <c r="BL45" s="305">
        <f>IF(F45=vstupy!F$6,"1",0)</f>
        <v>0</v>
      </c>
      <c r="BM45" s="281">
        <f t="shared" ref="BM45" si="529">IF($BL45="1",AF45,0)</f>
        <v>0</v>
      </c>
      <c r="BN45" s="280">
        <f t="shared" ref="BN45" si="530">IF($BL45="1",AG45,0)</f>
        <v>0</v>
      </c>
      <c r="BO45" s="280">
        <f t="shared" ref="BO45" si="531">IF($BL45="1",AH45,0)</f>
        <v>0</v>
      </c>
      <c r="BP45" s="280">
        <f t="shared" ref="BP45" si="532">IF($BL45="1",AI45,0)</f>
        <v>0</v>
      </c>
      <c r="BQ45" s="280">
        <f t="shared" ref="BQ45" si="533">IF($BL45="1",AJ45,0)</f>
        <v>0</v>
      </c>
      <c r="BR45" s="280">
        <f t="shared" ref="BR45" si="534">IF($BL45="1",AK45,0)</f>
        <v>0</v>
      </c>
      <c r="BS45" s="280">
        <f t="shared" ref="BS45" si="535">IF($BL45="1",AL45,0)</f>
        <v>0</v>
      </c>
      <c r="BT45" s="286">
        <f t="shared" ref="BT45" si="536">IF($BL45="1",AM45,0)</f>
        <v>0</v>
      </c>
      <c r="BU45" s="281">
        <f t="shared" ref="BU45" si="537">IF($BL45="1",AN45,0)</f>
        <v>0</v>
      </c>
      <c r="BV45" s="270">
        <f t="shared" ref="BV45" si="538">IF($BL45="1",AO45,0)</f>
        <v>0</v>
      </c>
      <c r="BW45" s="270">
        <f t="shared" ref="BW45" si="539">IF($BL45="1",AP45,0)</f>
        <v>0</v>
      </c>
      <c r="BX45" s="270">
        <f t="shared" ref="BX45" si="540">IF($BL45="1",AQ45,0)</f>
        <v>0</v>
      </c>
      <c r="BY45" s="270">
        <f t="shared" ref="BY45" si="541">IF($BL45="1",AR45,0)</f>
        <v>0</v>
      </c>
      <c r="BZ45" s="270">
        <f t="shared" ref="BZ45" si="542">IF($BL45="1",AS45,0)</f>
        <v>0</v>
      </c>
      <c r="CA45" s="270">
        <f t="shared" ref="CA45" si="543">IF($BL45="1",AT45,0)</f>
        <v>0</v>
      </c>
      <c r="CB45" s="271">
        <f t="shared" ref="CB45" si="544">IF($BL45="1",AU45,0)</f>
        <v>0</v>
      </c>
      <c r="CC45" s="281">
        <f>IFERROR(IF($X45="N/A",Z45+AB45+AD45,X45+Z45+AB45+AD45),0)</f>
        <v>44.890980113636367</v>
      </c>
      <c r="CD45" s="286">
        <f>Y45+AA45+AC45+AE45</f>
        <v>493.80078125</v>
      </c>
    </row>
    <row r="46" spans="2:82" s="20" customFormat="1" ht="12.6" customHeight="1" x14ac:dyDescent="0.25">
      <c r="B46" s="352"/>
      <c r="C46" s="334"/>
      <c r="D46" s="313"/>
      <c r="E46" s="313"/>
      <c r="F46" s="313"/>
      <c r="G46" s="330"/>
      <c r="H46" s="313"/>
      <c r="I46" s="313"/>
      <c r="J46" s="315"/>
      <c r="K46" s="313"/>
      <c r="L46" s="315"/>
      <c r="M46" s="313"/>
      <c r="N46" s="313"/>
      <c r="O46" s="313"/>
      <c r="P46" s="316"/>
      <c r="Q46" s="314"/>
      <c r="R46" s="312"/>
      <c r="S46" s="313"/>
      <c r="T46" s="153" t="s">
        <v>51</v>
      </c>
      <c r="U46" s="227">
        <f>IFERROR(VLOOKUP(T46,[1]vstupy!$B$2:$C$12,2,FALSE),0)</f>
        <v>0</v>
      </c>
      <c r="V46" s="314"/>
      <c r="W46" s="339"/>
      <c r="X46" s="336"/>
      <c r="Y46" s="309"/>
      <c r="Z46" s="309"/>
      <c r="AA46" s="309"/>
      <c r="AB46" s="309"/>
      <c r="AC46" s="309"/>
      <c r="AD46" s="309"/>
      <c r="AE46" s="351"/>
      <c r="AF46" s="281"/>
      <c r="AG46" s="280"/>
      <c r="AH46" s="280"/>
      <c r="AI46" s="280"/>
      <c r="AJ46" s="280"/>
      <c r="AK46" s="280"/>
      <c r="AL46" s="280"/>
      <c r="AM46" s="286"/>
      <c r="AN46" s="270"/>
      <c r="AO46" s="270"/>
      <c r="AP46" s="270"/>
      <c r="AQ46" s="270"/>
      <c r="AR46" s="270"/>
      <c r="AS46" s="270"/>
      <c r="AT46" s="270"/>
      <c r="AU46" s="296"/>
      <c r="AV46" s="281"/>
      <c r="AW46" s="280"/>
      <c r="AX46" s="280"/>
      <c r="AY46" s="280"/>
      <c r="AZ46" s="280"/>
      <c r="BA46" s="280"/>
      <c r="BB46" s="280"/>
      <c r="BC46" s="286"/>
      <c r="BD46" s="281"/>
      <c r="BE46" s="280"/>
      <c r="BF46" s="280"/>
      <c r="BG46" s="280"/>
      <c r="BH46" s="280"/>
      <c r="BI46" s="280"/>
      <c r="BJ46" s="280"/>
      <c r="BK46" s="286"/>
      <c r="BL46" s="305"/>
      <c r="BM46" s="281"/>
      <c r="BN46" s="280"/>
      <c r="BO46" s="280"/>
      <c r="BP46" s="280"/>
      <c r="BQ46" s="280"/>
      <c r="BR46" s="280"/>
      <c r="BS46" s="280"/>
      <c r="BT46" s="286"/>
      <c r="BU46" s="281"/>
      <c r="BV46" s="270"/>
      <c r="BW46" s="270"/>
      <c r="BX46" s="270"/>
      <c r="BY46" s="270"/>
      <c r="BZ46" s="270"/>
      <c r="CA46" s="270"/>
      <c r="CB46" s="271"/>
      <c r="CC46" s="281"/>
      <c r="CD46" s="286"/>
    </row>
    <row r="47" spans="2:82" s="20" customFormat="1" ht="12.6" customHeight="1" x14ac:dyDescent="0.25">
      <c r="B47" s="352"/>
      <c r="C47" s="334"/>
      <c r="D47" s="313"/>
      <c r="E47" s="313"/>
      <c r="F47" s="313"/>
      <c r="G47" s="330"/>
      <c r="H47" s="313"/>
      <c r="I47" s="313"/>
      <c r="J47" s="315"/>
      <c r="K47" s="313"/>
      <c r="L47" s="315"/>
      <c r="M47" s="313"/>
      <c r="N47" s="313"/>
      <c r="O47" s="313"/>
      <c r="P47" s="316"/>
      <c r="Q47" s="314"/>
      <c r="R47" s="312"/>
      <c r="S47" s="313"/>
      <c r="T47" s="153" t="s">
        <v>51</v>
      </c>
      <c r="U47" s="227">
        <f>IFERROR(VLOOKUP(T47,[1]vstupy!$B$2:$C$12,2,FALSE),0)</f>
        <v>0</v>
      </c>
      <c r="V47" s="314"/>
      <c r="W47" s="339"/>
      <c r="X47" s="337"/>
      <c r="Y47" s="309"/>
      <c r="Z47" s="309"/>
      <c r="AA47" s="309"/>
      <c r="AB47" s="309"/>
      <c r="AC47" s="309"/>
      <c r="AD47" s="309"/>
      <c r="AE47" s="351"/>
      <c r="AF47" s="281"/>
      <c r="AG47" s="280"/>
      <c r="AH47" s="280"/>
      <c r="AI47" s="280"/>
      <c r="AJ47" s="280"/>
      <c r="AK47" s="280"/>
      <c r="AL47" s="280"/>
      <c r="AM47" s="286"/>
      <c r="AN47" s="270"/>
      <c r="AO47" s="270"/>
      <c r="AP47" s="270"/>
      <c r="AQ47" s="270"/>
      <c r="AR47" s="270"/>
      <c r="AS47" s="270"/>
      <c r="AT47" s="270"/>
      <c r="AU47" s="296"/>
      <c r="AV47" s="281"/>
      <c r="AW47" s="280"/>
      <c r="AX47" s="280"/>
      <c r="AY47" s="280"/>
      <c r="AZ47" s="280"/>
      <c r="BA47" s="280"/>
      <c r="BB47" s="280"/>
      <c r="BC47" s="286"/>
      <c r="BD47" s="281"/>
      <c r="BE47" s="280"/>
      <c r="BF47" s="280"/>
      <c r="BG47" s="280"/>
      <c r="BH47" s="280"/>
      <c r="BI47" s="280"/>
      <c r="BJ47" s="280"/>
      <c r="BK47" s="286"/>
      <c r="BL47" s="305"/>
      <c r="BM47" s="281"/>
      <c r="BN47" s="280"/>
      <c r="BO47" s="280"/>
      <c r="BP47" s="280"/>
      <c r="BQ47" s="280"/>
      <c r="BR47" s="280"/>
      <c r="BS47" s="280"/>
      <c r="BT47" s="286"/>
      <c r="BU47" s="281"/>
      <c r="BV47" s="270"/>
      <c r="BW47" s="270"/>
      <c r="BX47" s="270"/>
      <c r="BY47" s="270"/>
      <c r="BZ47" s="270"/>
      <c r="CA47" s="270"/>
      <c r="CB47" s="271"/>
      <c r="CC47" s="281"/>
      <c r="CD47" s="286"/>
    </row>
    <row r="48" spans="2:82" ht="12.6" customHeight="1" x14ac:dyDescent="0.25">
      <c r="B48" s="352">
        <v>14</v>
      </c>
      <c r="C48" s="334" t="s">
        <v>225</v>
      </c>
      <c r="D48" s="313" t="s">
        <v>260</v>
      </c>
      <c r="E48" s="313" t="s">
        <v>274</v>
      </c>
      <c r="F48" s="313" t="s">
        <v>181</v>
      </c>
      <c r="G48" s="330">
        <v>45078</v>
      </c>
      <c r="H48" s="313" t="s">
        <v>297</v>
      </c>
      <c r="I48" s="313">
        <v>11</v>
      </c>
      <c r="J48" s="315">
        <f t="shared" ref="J48" si="545">IF(I48="N",0,I48)</f>
        <v>11</v>
      </c>
      <c r="K48" s="313" t="s">
        <v>305</v>
      </c>
      <c r="L48" s="315">
        <f t="shared" ref="L48" si="546">IF(K48="N",0,K48)</f>
        <v>0</v>
      </c>
      <c r="M48" s="313" t="s">
        <v>306</v>
      </c>
      <c r="N48" s="313"/>
      <c r="O48" s="313">
        <v>20</v>
      </c>
      <c r="P48" s="316"/>
      <c r="Q48" s="314" t="s">
        <v>50</v>
      </c>
      <c r="R48" s="312">
        <f>VLOOKUP(Q48,vstupy!$B$17:$C$27,2,FALSE)</f>
        <v>0</v>
      </c>
      <c r="S48" s="313"/>
      <c r="T48" s="153" t="s">
        <v>21</v>
      </c>
      <c r="U48" s="227">
        <f>IFERROR(VLOOKUP(T48,[1]vstupy!$B$2:$C$12,2,FALSE),0)</f>
        <v>200</v>
      </c>
      <c r="V48" s="314" t="s">
        <v>12</v>
      </c>
      <c r="W48" s="338">
        <f>VLOOKUP(V48,vstupy!$B$17:$C$27,2,FALSE)</f>
        <v>0.25</v>
      </c>
      <c r="X48" s="336">
        <f t="shared" ref="X48" si="547">IFERROR(IF(J48=0,"N",N48/I48),0)</f>
        <v>0</v>
      </c>
      <c r="Y48" s="308">
        <f t="shared" ref="Y48" si="548">N48</f>
        <v>0</v>
      </c>
      <c r="Z48" s="308">
        <f t="shared" ref="Z48" si="549">IFERROR(IF(J48=0,"N",O48/I48),0)</f>
        <v>1.8181818181818181</v>
      </c>
      <c r="AA48" s="308">
        <f t="shared" ref="AA48:AA84" si="550">O48</f>
        <v>20</v>
      </c>
      <c r="AB48" s="308">
        <f t="shared" ref="AB48" si="551">P48*R48</f>
        <v>0</v>
      </c>
      <c r="AC48" s="308">
        <f t="shared" si="59"/>
        <v>0</v>
      </c>
      <c r="AD48" s="349">
        <f t="shared" ref="AD48" si="552">IF(S48&gt;0,IF(W48&gt;0,($G$6/160)*(S48/60)*W48,0),IF(W48&gt;0,($G$6/160)*((U48+U49+U50)/60)*W48,0))</f>
        <v>8.52734375</v>
      </c>
      <c r="AE48" s="350">
        <f t="shared" si="15"/>
        <v>93.80078125</v>
      </c>
      <c r="AF48" s="281">
        <f>IF($M48="In (zvyšuje náklady)",X48,0)</f>
        <v>0</v>
      </c>
      <c r="AG48" s="280">
        <f t="shared" ref="AG48:AM48" si="553">IF($M48="In (zvyšuje náklady)",Y48,0)</f>
        <v>0</v>
      </c>
      <c r="AH48" s="280">
        <f t="shared" si="553"/>
        <v>0</v>
      </c>
      <c r="AI48" s="280">
        <f t="shared" si="553"/>
        <v>0</v>
      </c>
      <c r="AJ48" s="280">
        <f t="shared" si="553"/>
        <v>0</v>
      </c>
      <c r="AK48" s="280">
        <f t="shared" si="553"/>
        <v>0</v>
      </c>
      <c r="AL48" s="280">
        <f t="shared" si="553"/>
        <v>0</v>
      </c>
      <c r="AM48" s="286">
        <f t="shared" si="553"/>
        <v>0</v>
      </c>
      <c r="AN48" s="297">
        <f t="shared" ref="AN48" si="554">IF($M48="In (zvyšuje náklady)",0,X48)</f>
        <v>0</v>
      </c>
      <c r="AO48" s="297">
        <f t="shared" ref="AO48" si="555">IF($M48="In (zvyšuje náklady)",0,Y48)</f>
        <v>0</v>
      </c>
      <c r="AP48" s="297">
        <f t="shared" ref="AP48" si="556">IF($M48="In (zvyšuje náklady)",0,Z48)</f>
        <v>1.8181818181818181</v>
      </c>
      <c r="AQ48" s="297">
        <f t="shared" ref="AQ48" si="557">IF($M48="In (zvyšuje náklady)",0,AA48)</f>
        <v>20</v>
      </c>
      <c r="AR48" s="297">
        <f t="shared" ref="AR48" si="558">IF($M48="In (zvyšuje náklady)",0,AB48)</f>
        <v>0</v>
      </c>
      <c r="AS48" s="297">
        <f t="shared" ref="AS48" si="559">IF($M48="In (zvyšuje náklady)",0,AC48)</f>
        <v>0</v>
      </c>
      <c r="AT48" s="297">
        <f t="shared" ref="AT48" si="560">IF($M48="In (zvyšuje náklady)",0,AD48)</f>
        <v>8.52734375</v>
      </c>
      <c r="AU48" s="295">
        <f t="shared" ref="AU48" si="561">IF($M48="In (zvyšuje náklady)",0,AE48)</f>
        <v>93.80078125</v>
      </c>
      <c r="AV48" s="281">
        <f t="shared" ref="AV48:BB48" si="562">IF($L48&gt;0,AF48,0)</f>
        <v>0</v>
      </c>
      <c r="AW48" s="280">
        <f t="shared" ref="AW48:AY48" si="563">IF($L48&gt;0,$L48*AV48,0)</f>
        <v>0</v>
      </c>
      <c r="AX48" s="280">
        <f t="shared" si="562"/>
        <v>0</v>
      </c>
      <c r="AY48" s="280">
        <f t="shared" si="563"/>
        <v>0</v>
      </c>
      <c r="AZ48" s="280">
        <f t="shared" si="562"/>
        <v>0</v>
      </c>
      <c r="BA48" s="280">
        <f t="shared" ref="BA48" si="564">IF($L48&gt;0,$L48*AZ48,0)</f>
        <v>0</v>
      </c>
      <c r="BB48" s="280">
        <f t="shared" si="562"/>
        <v>0</v>
      </c>
      <c r="BC48" s="286">
        <f t="shared" ref="BC48" si="565">IF($L48&gt;0,$L48*BB48,0)</f>
        <v>0</v>
      </c>
      <c r="BD48" s="281">
        <f t="shared" ref="BD48" si="566">IF($L48&gt;0,AN48,0)</f>
        <v>0</v>
      </c>
      <c r="BE48" s="280">
        <f t="shared" ref="BE48" si="567">IF($L48&gt;0,$L48*BD48,0)</f>
        <v>0</v>
      </c>
      <c r="BF48" s="280">
        <f t="shared" ref="BF48" si="568">IF($L48&gt;0,AP48,0)</f>
        <v>0</v>
      </c>
      <c r="BG48" s="280">
        <f t="shared" ref="BG48" si="569">IF($L48&gt;0,$L48*BF48,0)</f>
        <v>0</v>
      </c>
      <c r="BH48" s="280">
        <f t="shared" ref="BH48" si="570">IF($L48&gt;0,AR48,0)</f>
        <v>0</v>
      </c>
      <c r="BI48" s="280">
        <f t="shared" ref="BI48" si="571">IF($L48&gt;0,$L48*BH48,0)</f>
        <v>0</v>
      </c>
      <c r="BJ48" s="280">
        <f t="shared" ref="BJ48" si="572">IF($L48&gt;0,AT48,0)</f>
        <v>0</v>
      </c>
      <c r="BK48" s="286">
        <f t="shared" ref="BK48" si="573">IF($L48&gt;0,$L48*BJ48,0)</f>
        <v>0</v>
      </c>
      <c r="BL48" s="305">
        <f>IF(F48=vstupy!F$6,"1",0)</f>
        <v>0</v>
      </c>
      <c r="BM48" s="281">
        <f t="shared" ref="BM48" si="574">IF($BL48="1",AF48,0)</f>
        <v>0</v>
      </c>
      <c r="BN48" s="280">
        <f t="shared" ref="BN48" si="575">IF($BL48="1",AG48,0)</f>
        <v>0</v>
      </c>
      <c r="BO48" s="280">
        <f t="shared" ref="BO48" si="576">IF($BL48="1",AH48,0)</f>
        <v>0</v>
      </c>
      <c r="BP48" s="280">
        <f t="shared" ref="BP48" si="577">IF($BL48="1",AI48,0)</f>
        <v>0</v>
      </c>
      <c r="BQ48" s="280">
        <f t="shared" ref="BQ48" si="578">IF($BL48="1",AJ48,0)</f>
        <v>0</v>
      </c>
      <c r="BR48" s="280">
        <f t="shared" ref="BR48" si="579">IF($BL48="1",AK48,0)</f>
        <v>0</v>
      </c>
      <c r="BS48" s="280">
        <f t="shared" ref="BS48" si="580">IF($BL48="1",AL48,0)</f>
        <v>0</v>
      </c>
      <c r="BT48" s="286">
        <f t="shared" ref="BT48" si="581">IF($BL48="1",AM48,0)</f>
        <v>0</v>
      </c>
      <c r="BU48" s="281">
        <f t="shared" ref="BU48" si="582">IF($BL48="1",AN48,0)</f>
        <v>0</v>
      </c>
      <c r="BV48" s="270">
        <f t="shared" ref="BV48" si="583">IF($BL48="1",AO48,0)</f>
        <v>0</v>
      </c>
      <c r="BW48" s="270">
        <f t="shared" ref="BW48" si="584">IF($BL48="1",AP48,0)</f>
        <v>0</v>
      </c>
      <c r="BX48" s="270">
        <f t="shared" ref="BX48" si="585">IF($BL48="1",AQ48,0)</f>
        <v>0</v>
      </c>
      <c r="BY48" s="270">
        <f t="shared" ref="BY48" si="586">IF($BL48="1",AR48,0)</f>
        <v>0</v>
      </c>
      <c r="BZ48" s="270">
        <f t="shared" ref="BZ48" si="587">IF($BL48="1",AS48,0)</f>
        <v>0</v>
      </c>
      <c r="CA48" s="270">
        <f t="shared" ref="CA48" si="588">IF($BL48="1",AT48,0)</f>
        <v>0</v>
      </c>
      <c r="CB48" s="271">
        <f t="shared" ref="CB48" si="589">IF($BL48="1",AU48,0)</f>
        <v>0</v>
      </c>
      <c r="CC48" s="281">
        <f>IFERROR(IF($X48="N/A",Z48+AB48+AD48,X48+Z48+AB48+AD48),0)</f>
        <v>10.345525568181818</v>
      </c>
      <c r="CD48" s="286">
        <f>Y48+AA48+AC48+AE48</f>
        <v>113.80078125</v>
      </c>
    </row>
    <row r="49" spans="1:82" ht="12.6" customHeight="1" x14ac:dyDescent="0.25">
      <c r="B49" s="352"/>
      <c r="C49" s="334"/>
      <c r="D49" s="313"/>
      <c r="E49" s="313"/>
      <c r="F49" s="313"/>
      <c r="G49" s="330"/>
      <c r="H49" s="313"/>
      <c r="I49" s="313"/>
      <c r="J49" s="315"/>
      <c r="K49" s="313"/>
      <c r="L49" s="315"/>
      <c r="M49" s="313"/>
      <c r="N49" s="313"/>
      <c r="O49" s="313"/>
      <c r="P49" s="316"/>
      <c r="Q49" s="314"/>
      <c r="R49" s="312"/>
      <c r="S49" s="313"/>
      <c r="T49" s="153" t="s">
        <v>51</v>
      </c>
      <c r="U49" s="227">
        <f>IFERROR(VLOOKUP(T49,[1]vstupy!$B$2:$C$12,2,FALSE),0)</f>
        <v>0</v>
      </c>
      <c r="V49" s="314"/>
      <c r="W49" s="339"/>
      <c r="X49" s="336"/>
      <c r="Y49" s="309"/>
      <c r="Z49" s="309"/>
      <c r="AA49" s="309"/>
      <c r="AB49" s="309"/>
      <c r="AC49" s="309"/>
      <c r="AD49" s="309"/>
      <c r="AE49" s="351"/>
      <c r="AF49" s="281"/>
      <c r="AG49" s="280"/>
      <c r="AH49" s="280"/>
      <c r="AI49" s="280"/>
      <c r="AJ49" s="280"/>
      <c r="AK49" s="280"/>
      <c r="AL49" s="280"/>
      <c r="AM49" s="286"/>
      <c r="AN49" s="270"/>
      <c r="AO49" s="270"/>
      <c r="AP49" s="270"/>
      <c r="AQ49" s="270"/>
      <c r="AR49" s="270"/>
      <c r="AS49" s="270"/>
      <c r="AT49" s="270"/>
      <c r="AU49" s="296"/>
      <c r="AV49" s="281"/>
      <c r="AW49" s="280"/>
      <c r="AX49" s="280"/>
      <c r="AY49" s="280"/>
      <c r="AZ49" s="280"/>
      <c r="BA49" s="280"/>
      <c r="BB49" s="280"/>
      <c r="BC49" s="286"/>
      <c r="BD49" s="281"/>
      <c r="BE49" s="280"/>
      <c r="BF49" s="280"/>
      <c r="BG49" s="280"/>
      <c r="BH49" s="280"/>
      <c r="BI49" s="280"/>
      <c r="BJ49" s="280"/>
      <c r="BK49" s="286"/>
      <c r="BL49" s="305"/>
      <c r="BM49" s="281"/>
      <c r="BN49" s="280"/>
      <c r="BO49" s="280"/>
      <c r="BP49" s="280"/>
      <c r="BQ49" s="280"/>
      <c r="BR49" s="280"/>
      <c r="BS49" s="280"/>
      <c r="BT49" s="286"/>
      <c r="BU49" s="281"/>
      <c r="BV49" s="270"/>
      <c r="BW49" s="270"/>
      <c r="BX49" s="270"/>
      <c r="BY49" s="270"/>
      <c r="BZ49" s="270"/>
      <c r="CA49" s="270"/>
      <c r="CB49" s="271"/>
      <c r="CC49" s="281"/>
      <c r="CD49" s="286"/>
    </row>
    <row r="50" spans="1:82" ht="12.6" customHeight="1" x14ac:dyDescent="0.25">
      <c r="B50" s="352"/>
      <c r="C50" s="334"/>
      <c r="D50" s="313"/>
      <c r="E50" s="313"/>
      <c r="F50" s="313"/>
      <c r="G50" s="330"/>
      <c r="H50" s="313"/>
      <c r="I50" s="313"/>
      <c r="J50" s="315"/>
      <c r="K50" s="313"/>
      <c r="L50" s="315"/>
      <c r="M50" s="313"/>
      <c r="N50" s="313"/>
      <c r="O50" s="313"/>
      <c r="P50" s="316"/>
      <c r="Q50" s="314"/>
      <c r="R50" s="312"/>
      <c r="S50" s="313"/>
      <c r="T50" s="153" t="s">
        <v>51</v>
      </c>
      <c r="U50" s="227">
        <f>IFERROR(VLOOKUP(T50,[1]vstupy!$B$2:$C$12,2,FALSE),0)</f>
        <v>0</v>
      </c>
      <c r="V50" s="314"/>
      <c r="W50" s="339"/>
      <c r="X50" s="337"/>
      <c r="Y50" s="309"/>
      <c r="Z50" s="309"/>
      <c r="AA50" s="309"/>
      <c r="AB50" s="309"/>
      <c r="AC50" s="309"/>
      <c r="AD50" s="309"/>
      <c r="AE50" s="351"/>
      <c r="AF50" s="281"/>
      <c r="AG50" s="280"/>
      <c r="AH50" s="280"/>
      <c r="AI50" s="280"/>
      <c r="AJ50" s="280"/>
      <c r="AK50" s="280"/>
      <c r="AL50" s="280"/>
      <c r="AM50" s="286"/>
      <c r="AN50" s="270"/>
      <c r="AO50" s="270"/>
      <c r="AP50" s="270"/>
      <c r="AQ50" s="270"/>
      <c r="AR50" s="270"/>
      <c r="AS50" s="270"/>
      <c r="AT50" s="270"/>
      <c r="AU50" s="296"/>
      <c r="AV50" s="281"/>
      <c r="AW50" s="280"/>
      <c r="AX50" s="280"/>
      <c r="AY50" s="280"/>
      <c r="AZ50" s="280"/>
      <c r="BA50" s="280"/>
      <c r="BB50" s="280"/>
      <c r="BC50" s="286"/>
      <c r="BD50" s="281"/>
      <c r="BE50" s="280"/>
      <c r="BF50" s="280"/>
      <c r="BG50" s="280"/>
      <c r="BH50" s="280"/>
      <c r="BI50" s="280"/>
      <c r="BJ50" s="280"/>
      <c r="BK50" s="286"/>
      <c r="BL50" s="305"/>
      <c r="BM50" s="281"/>
      <c r="BN50" s="280"/>
      <c r="BO50" s="280"/>
      <c r="BP50" s="280"/>
      <c r="BQ50" s="280"/>
      <c r="BR50" s="280"/>
      <c r="BS50" s="280"/>
      <c r="BT50" s="286"/>
      <c r="BU50" s="281"/>
      <c r="BV50" s="270"/>
      <c r="BW50" s="270"/>
      <c r="BX50" s="270"/>
      <c r="BY50" s="270"/>
      <c r="BZ50" s="270"/>
      <c r="CA50" s="270"/>
      <c r="CB50" s="271"/>
      <c r="CC50" s="281"/>
      <c r="CD50" s="286"/>
    </row>
    <row r="51" spans="1:82" ht="12.6" customHeight="1" x14ac:dyDescent="0.25">
      <c r="A51" s="20"/>
      <c r="B51" s="352">
        <v>15</v>
      </c>
      <c r="C51" s="334" t="s">
        <v>226</v>
      </c>
      <c r="D51" s="313" t="s">
        <v>261</v>
      </c>
      <c r="E51" s="313" t="s">
        <v>275</v>
      </c>
      <c r="F51" s="313" t="s">
        <v>181</v>
      </c>
      <c r="G51" s="330">
        <v>45078</v>
      </c>
      <c r="H51" s="313" t="s">
        <v>297</v>
      </c>
      <c r="I51" s="313">
        <v>45</v>
      </c>
      <c r="J51" s="315">
        <f t="shared" ref="J51" si="590">IF(I51="N",0,I51)</f>
        <v>45</v>
      </c>
      <c r="K51" s="313" t="s">
        <v>305</v>
      </c>
      <c r="L51" s="315">
        <f t="shared" ref="L51:L84" si="591">IF(K51="N",0,K51)</f>
        <v>0</v>
      </c>
      <c r="M51" s="313" t="s">
        <v>307</v>
      </c>
      <c r="N51" s="313"/>
      <c r="O51" s="313">
        <v>10</v>
      </c>
      <c r="P51" s="316"/>
      <c r="Q51" s="314" t="s">
        <v>50</v>
      </c>
      <c r="R51" s="312">
        <f>VLOOKUP(Q51,vstupy!$B$17:$C$27,2,FALSE)</f>
        <v>0</v>
      </c>
      <c r="S51" s="313"/>
      <c r="T51" s="153" t="s">
        <v>51</v>
      </c>
      <c r="U51" s="227">
        <f>IFERROR(VLOOKUP(T51,[1]vstupy!$B$2:$C$12,2,FALSE),0)</f>
        <v>0</v>
      </c>
      <c r="V51" s="314" t="s">
        <v>50</v>
      </c>
      <c r="W51" s="338">
        <f>VLOOKUP(V51,vstupy!$B$17:$C$27,2,FALSE)</f>
        <v>0</v>
      </c>
      <c r="X51" s="336">
        <f t="shared" ref="X51" si="592">IFERROR(IF(J51=0,"N",N51/I51),0)</f>
        <v>0</v>
      </c>
      <c r="Y51" s="308">
        <f t="shared" ref="Y51" si="593">N51</f>
        <v>0</v>
      </c>
      <c r="Z51" s="308">
        <f t="shared" ref="Z51" si="594">IFERROR(IF(J51=0,"N",O51/I51),0)</f>
        <v>0.22222222222222221</v>
      </c>
      <c r="AA51" s="308">
        <f t="shared" ref="AA51:AA87" si="595">O51</f>
        <v>10</v>
      </c>
      <c r="AB51" s="308">
        <f t="shared" ref="AB51" si="596">P51*R51</f>
        <v>0</v>
      </c>
      <c r="AC51" s="308">
        <f t="shared" si="59"/>
        <v>0</v>
      </c>
      <c r="AD51" s="349">
        <f t="shared" ref="AD51" si="597">IF(S51&gt;0,IF(W51&gt;0,($G$6/160)*(S51/60)*W51,0),IF(W51&gt;0,($G$6/160)*((U51+U52+U53)/60)*W51,0))</f>
        <v>0</v>
      </c>
      <c r="AE51" s="350">
        <f t="shared" si="15"/>
        <v>0</v>
      </c>
      <c r="AF51" s="281">
        <f>IF($M51="In (zvyšuje náklady)",X51,0)</f>
        <v>0</v>
      </c>
      <c r="AG51" s="280">
        <f t="shared" ref="AG51:AM51" si="598">IF($M51="In (zvyšuje náklady)",Y51,0)</f>
        <v>0</v>
      </c>
      <c r="AH51" s="280">
        <f t="shared" si="598"/>
        <v>0.22222222222222221</v>
      </c>
      <c r="AI51" s="280">
        <f t="shared" si="598"/>
        <v>10</v>
      </c>
      <c r="AJ51" s="280">
        <f t="shared" si="598"/>
        <v>0</v>
      </c>
      <c r="AK51" s="280">
        <f t="shared" si="598"/>
        <v>0</v>
      </c>
      <c r="AL51" s="280">
        <f t="shared" si="598"/>
        <v>0</v>
      </c>
      <c r="AM51" s="286">
        <f t="shared" si="598"/>
        <v>0</v>
      </c>
      <c r="AN51" s="297">
        <f t="shared" ref="AN51" si="599">IF($M51="In (zvyšuje náklady)",0,X51)</f>
        <v>0</v>
      </c>
      <c r="AO51" s="297">
        <f t="shared" ref="AO51" si="600">IF($M51="In (zvyšuje náklady)",0,Y51)</f>
        <v>0</v>
      </c>
      <c r="AP51" s="297">
        <f t="shared" ref="AP51" si="601">IF($M51="In (zvyšuje náklady)",0,Z51)</f>
        <v>0</v>
      </c>
      <c r="AQ51" s="297">
        <f t="shared" ref="AQ51" si="602">IF($M51="In (zvyšuje náklady)",0,AA51)</f>
        <v>0</v>
      </c>
      <c r="AR51" s="297">
        <f t="shared" ref="AR51" si="603">IF($M51="In (zvyšuje náklady)",0,AB51)</f>
        <v>0</v>
      </c>
      <c r="AS51" s="297">
        <f t="shared" ref="AS51" si="604">IF($M51="In (zvyšuje náklady)",0,AC51)</f>
        <v>0</v>
      </c>
      <c r="AT51" s="297">
        <f t="shared" ref="AT51" si="605">IF($M51="In (zvyšuje náklady)",0,AD51)</f>
        <v>0</v>
      </c>
      <c r="AU51" s="295">
        <f t="shared" ref="AU51" si="606">IF($M51="In (zvyšuje náklady)",0,AE51)</f>
        <v>0</v>
      </c>
      <c r="AV51" s="281">
        <f t="shared" ref="AV51:BB51" si="607">IF($L51&gt;0,AF51,0)</f>
        <v>0</v>
      </c>
      <c r="AW51" s="280">
        <f t="shared" ref="AW51:AY51" si="608">IF($L51&gt;0,$L51*AV51,0)</f>
        <v>0</v>
      </c>
      <c r="AX51" s="280">
        <f t="shared" si="607"/>
        <v>0</v>
      </c>
      <c r="AY51" s="280">
        <f t="shared" si="608"/>
        <v>0</v>
      </c>
      <c r="AZ51" s="280">
        <f t="shared" si="607"/>
        <v>0</v>
      </c>
      <c r="BA51" s="280">
        <f t="shared" ref="BA51" si="609">IF($L51&gt;0,$L51*AZ51,0)</f>
        <v>0</v>
      </c>
      <c r="BB51" s="280">
        <f t="shared" si="607"/>
        <v>0</v>
      </c>
      <c r="BC51" s="286">
        <f t="shared" ref="BC51" si="610">IF($L51&gt;0,$L51*BB51,0)</f>
        <v>0</v>
      </c>
      <c r="BD51" s="281">
        <f t="shared" ref="BD51" si="611">IF($L51&gt;0,AN51,0)</f>
        <v>0</v>
      </c>
      <c r="BE51" s="280">
        <f t="shared" ref="BE51" si="612">IF($L51&gt;0,$L51*BD51,0)</f>
        <v>0</v>
      </c>
      <c r="BF51" s="280">
        <f t="shared" ref="BF51" si="613">IF($L51&gt;0,AP51,0)</f>
        <v>0</v>
      </c>
      <c r="BG51" s="280">
        <f t="shared" ref="BG51" si="614">IF($L51&gt;0,$L51*BF51,0)</f>
        <v>0</v>
      </c>
      <c r="BH51" s="280">
        <f t="shared" ref="BH51" si="615">IF($L51&gt;0,AR51,0)</f>
        <v>0</v>
      </c>
      <c r="BI51" s="280">
        <f t="shared" ref="BI51" si="616">IF($L51&gt;0,$L51*BH51,0)</f>
        <v>0</v>
      </c>
      <c r="BJ51" s="280">
        <f t="shared" ref="BJ51" si="617">IF($L51&gt;0,AT51,0)</f>
        <v>0</v>
      </c>
      <c r="BK51" s="286">
        <f t="shared" ref="BK51" si="618">IF($L51&gt;0,$L51*BJ51,0)</f>
        <v>0</v>
      </c>
      <c r="BL51" s="305">
        <f>IF(F51=vstupy!F$6,"1",0)</f>
        <v>0</v>
      </c>
      <c r="BM51" s="281">
        <f t="shared" ref="BM51" si="619">IF($BL51="1",AF51,0)</f>
        <v>0</v>
      </c>
      <c r="BN51" s="280">
        <f t="shared" ref="BN51" si="620">IF($BL51="1",AG51,0)</f>
        <v>0</v>
      </c>
      <c r="BO51" s="280">
        <f t="shared" ref="BO51" si="621">IF($BL51="1",AH51,0)</f>
        <v>0</v>
      </c>
      <c r="BP51" s="280">
        <f t="shared" ref="BP51" si="622">IF($BL51="1",AI51,0)</f>
        <v>0</v>
      </c>
      <c r="BQ51" s="280">
        <f t="shared" ref="BQ51" si="623">IF($BL51="1",AJ51,0)</f>
        <v>0</v>
      </c>
      <c r="BR51" s="280">
        <f t="shared" ref="BR51" si="624">IF($BL51="1",AK51,0)</f>
        <v>0</v>
      </c>
      <c r="BS51" s="280">
        <f t="shared" ref="BS51" si="625">IF($BL51="1",AL51,0)</f>
        <v>0</v>
      </c>
      <c r="BT51" s="286">
        <f t="shared" ref="BT51" si="626">IF($BL51="1",AM51,0)</f>
        <v>0</v>
      </c>
      <c r="BU51" s="281">
        <f t="shared" ref="BU51" si="627">IF($BL51="1",AN51,0)</f>
        <v>0</v>
      </c>
      <c r="BV51" s="270">
        <f t="shared" ref="BV51" si="628">IF($BL51="1",AO51,0)</f>
        <v>0</v>
      </c>
      <c r="BW51" s="270">
        <f t="shared" ref="BW51" si="629">IF($BL51="1",AP51,0)</f>
        <v>0</v>
      </c>
      <c r="BX51" s="270">
        <f t="shared" ref="BX51" si="630">IF($BL51="1",AQ51,0)</f>
        <v>0</v>
      </c>
      <c r="BY51" s="270">
        <f t="shared" ref="BY51" si="631">IF($BL51="1",AR51,0)</f>
        <v>0</v>
      </c>
      <c r="BZ51" s="270">
        <f t="shared" ref="BZ51" si="632">IF($BL51="1",AS51,0)</f>
        <v>0</v>
      </c>
      <c r="CA51" s="270">
        <f t="shared" ref="CA51" si="633">IF($BL51="1",AT51,0)</f>
        <v>0</v>
      </c>
      <c r="CB51" s="271">
        <f t="shared" ref="CB51" si="634">IF($BL51="1",AU51,0)</f>
        <v>0</v>
      </c>
      <c r="CC51" s="281">
        <f>IFERROR(IF($X51="N/A",Z51+AB51+AD51,X51+Z51+AB51+AD51),0)</f>
        <v>0.22222222222222221</v>
      </c>
      <c r="CD51" s="286">
        <f>Y51+AA51+AC51+AE51</f>
        <v>10</v>
      </c>
    </row>
    <row r="52" spans="1:82" ht="12.6" customHeight="1" x14ac:dyDescent="0.25">
      <c r="A52" s="20"/>
      <c r="B52" s="352"/>
      <c r="C52" s="334"/>
      <c r="D52" s="313"/>
      <c r="E52" s="313"/>
      <c r="F52" s="313"/>
      <c r="G52" s="330"/>
      <c r="H52" s="313"/>
      <c r="I52" s="313"/>
      <c r="J52" s="315"/>
      <c r="K52" s="313"/>
      <c r="L52" s="315"/>
      <c r="M52" s="313"/>
      <c r="N52" s="313"/>
      <c r="O52" s="313"/>
      <c r="P52" s="316"/>
      <c r="Q52" s="314"/>
      <c r="R52" s="312"/>
      <c r="S52" s="313"/>
      <c r="T52" s="153" t="s">
        <v>51</v>
      </c>
      <c r="U52" s="227">
        <f>IFERROR(VLOOKUP(T52,[1]vstupy!$B$2:$C$12,2,FALSE),0)</f>
        <v>0</v>
      </c>
      <c r="V52" s="314"/>
      <c r="W52" s="339"/>
      <c r="X52" s="336"/>
      <c r="Y52" s="309"/>
      <c r="Z52" s="309"/>
      <c r="AA52" s="309"/>
      <c r="AB52" s="309"/>
      <c r="AC52" s="309"/>
      <c r="AD52" s="309"/>
      <c r="AE52" s="351"/>
      <c r="AF52" s="281"/>
      <c r="AG52" s="280"/>
      <c r="AH52" s="280"/>
      <c r="AI52" s="280"/>
      <c r="AJ52" s="280"/>
      <c r="AK52" s="280"/>
      <c r="AL52" s="280"/>
      <c r="AM52" s="286"/>
      <c r="AN52" s="270"/>
      <c r="AO52" s="270"/>
      <c r="AP52" s="270"/>
      <c r="AQ52" s="270"/>
      <c r="AR52" s="270"/>
      <c r="AS52" s="270"/>
      <c r="AT52" s="270"/>
      <c r="AU52" s="296"/>
      <c r="AV52" s="281"/>
      <c r="AW52" s="280"/>
      <c r="AX52" s="280"/>
      <c r="AY52" s="280"/>
      <c r="AZ52" s="280"/>
      <c r="BA52" s="280"/>
      <c r="BB52" s="280"/>
      <c r="BC52" s="286"/>
      <c r="BD52" s="281"/>
      <c r="BE52" s="280"/>
      <c r="BF52" s="280"/>
      <c r="BG52" s="280"/>
      <c r="BH52" s="280"/>
      <c r="BI52" s="280"/>
      <c r="BJ52" s="280"/>
      <c r="BK52" s="286"/>
      <c r="BL52" s="305"/>
      <c r="BM52" s="281"/>
      <c r="BN52" s="280"/>
      <c r="BO52" s="280"/>
      <c r="BP52" s="280"/>
      <c r="BQ52" s="280"/>
      <c r="BR52" s="280"/>
      <c r="BS52" s="280"/>
      <c r="BT52" s="286"/>
      <c r="BU52" s="281"/>
      <c r="BV52" s="270"/>
      <c r="BW52" s="270"/>
      <c r="BX52" s="270"/>
      <c r="BY52" s="270"/>
      <c r="BZ52" s="270"/>
      <c r="CA52" s="270"/>
      <c r="CB52" s="271"/>
      <c r="CC52" s="281"/>
      <c r="CD52" s="286"/>
    </row>
    <row r="53" spans="1:82" ht="12.6" customHeight="1" x14ac:dyDescent="0.25">
      <c r="A53" s="20"/>
      <c r="B53" s="352"/>
      <c r="C53" s="334"/>
      <c r="D53" s="313"/>
      <c r="E53" s="313"/>
      <c r="F53" s="313"/>
      <c r="G53" s="330"/>
      <c r="H53" s="313"/>
      <c r="I53" s="313"/>
      <c r="J53" s="315"/>
      <c r="K53" s="313"/>
      <c r="L53" s="315"/>
      <c r="M53" s="313"/>
      <c r="N53" s="313"/>
      <c r="O53" s="313"/>
      <c r="P53" s="316"/>
      <c r="Q53" s="314"/>
      <c r="R53" s="312"/>
      <c r="S53" s="313"/>
      <c r="T53" s="153" t="s">
        <v>51</v>
      </c>
      <c r="U53" s="227">
        <f>IFERROR(VLOOKUP(T53,[1]vstupy!$B$2:$C$12,2,FALSE),0)</f>
        <v>0</v>
      </c>
      <c r="V53" s="314"/>
      <c r="W53" s="339"/>
      <c r="X53" s="337"/>
      <c r="Y53" s="309"/>
      <c r="Z53" s="309"/>
      <c r="AA53" s="309"/>
      <c r="AB53" s="309"/>
      <c r="AC53" s="309"/>
      <c r="AD53" s="309"/>
      <c r="AE53" s="351"/>
      <c r="AF53" s="281"/>
      <c r="AG53" s="280"/>
      <c r="AH53" s="280"/>
      <c r="AI53" s="280"/>
      <c r="AJ53" s="280"/>
      <c r="AK53" s="280"/>
      <c r="AL53" s="280"/>
      <c r="AM53" s="286"/>
      <c r="AN53" s="270"/>
      <c r="AO53" s="270"/>
      <c r="AP53" s="270"/>
      <c r="AQ53" s="270"/>
      <c r="AR53" s="270"/>
      <c r="AS53" s="270"/>
      <c r="AT53" s="270"/>
      <c r="AU53" s="296"/>
      <c r="AV53" s="281"/>
      <c r="AW53" s="280"/>
      <c r="AX53" s="280"/>
      <c r="AY53" s="280"/>
      <c r="AZ53" s="280"/>
      <c r="BA53" s="280"/>
      <c r="BB53" s="280"/>
      <c r="BC53" s="286"/>
      <c r="BD53" s="281"/>
      <c r="BE53" s="280"/>
      <c r="BF53" s="280"/>
      <c r="BG53" s="280"/>
      <c r="BH53" s="280"/>
      <c r="BI53" s="280"/>
      <c r="BJ53" s="280"/>
      <c r="BK53" s="286"/>
      <c r="BL53" s="305"/>
      <c r="BM53" s="281"/>
      <c r="BN53" s="280"/>
      <c r="BO53" s="280"/>
      <c r="BP53" s="280"/>
      <c r="BQ53" s="280"/>
      <c r="BR53" s="280"/>
      <c r="BS53" s="280"/>
      <c r="BT53" s="286"/>
      <c r="BU53" s="281"/>
      <c r="BV53" s="270"/>
      <c r="BW53" s="270"/>
      <c r="BX53" s="270"/>
      <c r="BY53" s="270"/>
      <c r="BZ53" s="270"/>
      <c r="CA53" s="270"/>
      <c r="CB53" s="271"/>
      <c r="CC53" s="281"/>
      <c r="CD53" s="286"/>
    </row>
    <row r="54" spans="1:82" ht="12.6" customHeight="1" x14ac:dyDescent="0.25">
      <c r="B54" s="352">
        <v>16</v>
      </c>
      <c r="C54" s="334" t="s">
        <v>227</v>
      </c>
      <c r="D54" s="313" t="s">
        <v>260</v>
      </c>
      <c r="E54" s="313" t="s">
        <v>274</v>
      </c>
      <c r="F54" s="313" t="s">
        <v>181</v>
      </c>
      <c r="G54" s="330">
        <v>45078</v>
      </c>
      <c r="H54" s="313" t="s">
        <v>301</v>
      </c>
      <c r="I54" s="321">
        <v>1</v>
      </c>
      <c r="J54" s="315">
        <f t="shared" ref="J54" si="635">IF(I54="N",0,I54)</f>
        <v>1</v>
      </c>
      <c r="K54" s="313" t="s">
        <v>305</v>
      </c>
      <c r="L54" s="315">
        <f t="shared" si="591"/>
        <v>0</v>
      </c>
      <c r="M54" s="313" t="s">
        <v>307</v>
      </c>
      <c r="N54" s="313"/>
      <c r="O54" s="313">
        <v>200</v>
      </c>
      <c r="P54" s="316"/>
      <c r="Q54" s="314" t="s">
        <v>50</v>
      </c>
      <c r="R54" s="312">
        <f>VLOOKUP(Q54,vstupy!$B$17:$C$27,2,FALSE)</f>
        <v>0</v>
      </c>
      <c r="S54" s="313"/>
      <c r="T54" s="153" t="s">
        <v>51</v>
      </c>
      <c r="U54" s="227">
        <f>IFERROR(VLOOKUP(T54,[1]vstupy!$B$2:$C$12,2,FALSE),0)</f>
        <v>0</v>
      </c>
      <c r="V54" s="314" t="s">
        <v>50</v>
      </c>
      <c r="W54" s="338">
        <f>VLOOKUP(V54,vstupy!$B$17:$C$27,2,FALSE)</f>
        <v>0</v>
      </c>
      <c r="X54" s="336">
        <f t="shared" ref="X54" si="636">IFERROR(IF(J54=0,"N",N54/I54),0)</f>
        <v>0</v>
      </c>
      <c r="Y54" s="308">
        <f t="shared" ref="Y54" si="637">N54</f>
        <v>0</v>
      </c>
      <c r="Z54" s="308">
        <f t="shared" ref="Z54" si="638">IFERROR(IF(J54=0,"N",O54/I54),0)</f>
        <v>200</v>
      </c>
      <c r="AA54" s="308">
        <f t="shared" ref="AA54:AA90" si="639">O54</f>
        <v>200</v>
      </c>
      <c r="AB54" s="308">
        <f t="shared" ref="AB54" si="640">P54*R54</f>
        <v>0</v>
      </c>
      <c r="AC54" s="308">
        <f t="shared" si="59"/>
        <v>0</v>
      </c>
      <c r="AD54" s="349">
        <f t="shared" ref="AD54" si="641">IF(S54&gt;0,IF(W54&gt;0,($G$6/160)*(S54/60)*W54,0),IF(W54&gt;0,($G$6/160)*((U54+U55+U56)/60)*W54,0))</f>
        <v>0</v>
      </c>
      <c r="AE54" s="350">
        <f t="shared" si="15"/>
        <v>0</v>
      </c>
      <c r="AF54" s="281">
        <f>IF($M54="In (zvyšuje náklady)",X54,0)</f>
        <v>0</v>
      </c>
      <c r="AG54" s="280">
        <f t="shared" ref="AG54:AM54" si="642">IF($M54="In (zvyšuje náklady)",Y54,0)</f>
        <v>0</v>
      </c>
      <c r="AH54" s="280">
        <f t="shared" si="642"/>
        <v>200</v>
      </c>
      <c r="AI54" s="280">
        <f t="shared" si="642"/>
        <v>200</v>
      </c>
      <c r="AJ54" s="280">
        <f t="shared" si="642"/>
        <v>0</v>
      </c>
      <c r="AK54" s="280">
        <f t="shared" si="642"/>
        <v>0</v>
      </c>
      <c r="AL54" s="280">
        <f t="shared" si="642"/>
        <v>0</v>
      </c>
      <c r="AM54" s="286">
        <f t="shared" si="642"/>
        <v>0</v>
      </c>
      <c r="AN54" s="297">
        <f t="shared" ref="AN54" si="643">IF($M54="In (zvyšuje náklady)",0,X54)</f>
        <v>0</v>
      </c>
      <c r="AO54" s="297">
        <f t="shared" ref="AO54" si="644">IF($M54="In (zvyšuje náklady)",0,Y54)</f>
        <v>0</v>
      </c>
      <c r="AP54" s="297">
        <f t="shared" ref="AP54" si="645">IF($M54="In (zvyšuje náklady)",0,Z54)</f>
        <v>0</v>
      </c>
      <c r="AQ54" s="297">
        <f t="shared" ref="AQ54" si="646">IF($M54="In (zvyšuje náklady)",0,AA54)</f>
        <v>0</v>
      </c>
      <c r="AR54" s="297">
        <f t="shared" ref="AR54" si="647">IF($M54="In (zvyšuje náklady)",0,AB54)</f>
        <v>0</v>
      </c>
      <c r="AS54" s="297">
        <f t="shared" ref="AS54" si="648">IF($M54="In (zvyšuje náklady)",0,AC54)</f>
        <v>0</v>
      </c>
      <c r="AT54" s="297">
        <f t="shared" ref="AT54" si="649">IF($M54="In (zvyšuje náklady)",0,AD54)</f>
        <v>0</v>
      </c>
      <c r="AU54" s="295">
        <f t="shared" ref="AU54" si="650">IF($M54="In (zvyšuje náklady)",0,AE54)</f>
        <v>0</v>
      </c>
      <c r="AV54" s="281">
        <f t="shared" ref="AV54:BB54" si="651">IF($L54&gt;0,AF54,0)</f>
        <v>0</v>
      </c>
      <c r="AW54" s="280">
        <f t="shared" ref="AW54:AY54" si="652">IF($L54&gt;0,$L54*AV54,0)</f>
        <v>0</v>
      </c>
      <c r="AX54" s="280">
        <f t="shared" si="651"/>
        <v>0</v>
      </c>
      <c r="AY54" s="280">
        <f t="shared" si="652"/>
        <v>0</v>
      </c>
      <c r="AZ54" s="280">
        <f t="shared" si="651"/>
        <v>0</v>
      </c>
      <c r="BA54" s="280">
        <f t="shared" ref="BA54" si="653">IF($L54&gt;0,$L54*AZ54,0)</f>
        <v>0</v>
      </c>
      <c r="BB54" s="280">
        <f t="shared" si="651"/>
        <v>0</v>
      </c>
      <c r="BC54" s="286">
        <f t="shared" ref="BC54" si="654">IF($L54&gt;0,$L54*BB54,0)</f>
        <v>0</v>
      </c>
      <c r="BD54" s="281">
        <f t="shared" ref="BD54" si="655">IF($L54&gt;0,AN54,0)</f>
        <v>0</v>
      </c>
      <c r="BE54" s="280">
        <f t="shared" ref="BE54" si="656">IF($L54&gt;0,$L54*BD54,0)</f>
        <v>0</v>
      </c>
      <c r="BF54" s="280">
        <f t="shared" ref="BF54" si="657">IF($L54&gt;0,AP54,0)</f>
        <v>0</v>
      </c>
      <c r="BG54" s="280">
        <f t="shared" ref="BG54" si="658">IF($L54&gt;0,$L54*BF54,0)</f>
        <v>0</v>
      </c>
      <c r="BH54" s="280">
        <f t="shared" ref="BH54" si="659">IF($L54&gt;0,AR54,0)</f>
        <v>0</v>
      </c>
      <c r="BI54" s="280">
        <f t="shared" ref="BI54" si="660">IF($L54&gt;0,$L54*BH54,0)</f>
        <v>0</v>
      </c>
      <c r="BJ54" s="280">
        <f t="shared" ref="BJ54" si="661">IF($L54&gt;0,AT54,0)</f>
        <v>0</v>
      </c>
      <c r="BK54" s="286">
        <f t="shared" ref="BK54" si="662">IF($L54&gt;0,$L54*BJ54,0)</f>
        <v>0</v>
      </c>
      <c r="BL54" s="305">
        <f>IF(F54=vstupy!F$6,"1",0)</f>
        <v>0</v>
      </c>
      <c r="BM54" s="281">
        <f t="shared" ref="BM54" si="663">IF($BL54="1",AF54,0)</f>
        <v>0</v>
      </c>
      <c r="BN54" s="280">
        <f t="shared" ref="BN54" si="664">IF($BL54="1",AG54,0)</f>
        <v>0</v>
      </c>
      <c r="BO54" s="280">
        <f t="shared" ref="BO54" si="665">IF($BL54="1",AH54,0)</f>
        <v>0</v>
      </c>
      <c r="BP54" s="280">
        <f t="shared" ref="BP54" si="666">IF($BL54="1",AI54,0)</f>
        <v>0</v>
      </c>
      <c r="BQ54" s="280">
        <f t="shared" ref="BQ54" si="667">IF($BL54="1",AJ54,0)</f>
        <v>0</v>
      </c>
      <c r="BR54" s="280">
        <f t="shared" ref="BR54" si="668">IF($BL54="1",AK54,0)</f>
        <v>0</v>
      </c>
      <c r="BS54" s="280">
        <f t="shared" ref="BS54" si="669">IF($BL54="1",AL54,0)</f>
        <v>0</v>
      </c>
      <c r="BT54" s="286">
        <f t="shared" ref="BT54" si="670">IF($BL54="1",AM54,0)</f>
        <v>0</v>
      </c>
      <c r="BU54" s="281">
        <f t="shared" ref="BU54" si="671">IF($BL54="1",AN54,0)</f>
        <v>0</v>
      </c>
      <c r="BV54" s="270">
        <f t="shared" ref="BV54" si="672">IF($BL54="1",AO54,0)</f>
        <v>0</v>
      </c>
      <c r="BW54" s="270">
        <f t="shared" ref="BW54" si="673">IF($BL54="1",AP54,0)</f>
        <v>0</v>
      </c>
      <c r="BX54" s="270">
        <f t="shared" ref="BX54" si="674">IF($BL54="1",AQ54,0)</f>
        <v>0</v>
      </c>
      <c r="BY54" s="270">
        <f t="shared" ref="BY54" si="675">IF($BL54="1",AR54,0)</f>
        <v>0</v>
      </c>
      <c r="BZ54" s="270">
        <f t="shared" ref="BZ54" si="676">IF($BL54="1",AS54,0)</f>
        <v>0</v>
      </c>
      <c r="CA54" s="270">
        <f t="shared" ref="CA54" si="677">IF($BL54="1",AT54,0)</f>
        <v>0</v>
      </c>
      <c r="CB54" s="271">
        <f t="shared" ref="CB54" si="678">IF($BL54="1",AU54,0)</f>
        <v>0</v>
      </c>
      <c r="CC54" s="281">
        <f>IFERROR(IF($X54="N/A",Z54+AB54+AD54,X54+Z54+AB54+AD54),0)</f>
        <v>200</v>
      </c>
      <c r="CD54" s="286">
        <f>Y54+AA54+AC54+AE54</f>
        <v>200</v>
      </c>
    </row>
    <row r="55" spans="1:82" ht="12.6" customHeight="1" x14ac:dyDescent="0.25">
      <c r="B55" s="352"/>
      <c r="C55" s="334"/>
      <c r="D55" s="313"/>
      <c r="E55" s="313"/>
      <c r="F55" s="313"/>
      <c r="G55" s="330"/>
      <c r="H55" s="313"/>
      <c r="I55" s="321"/>
      <c r="J55" s="315"/>
      <c r="K55" s="313"/>
      <c r="L55" s="315"/>
      <c r="M55" s="313"/>
      <c r="N55" s="313"/>
      <c r="O55" s="313"/>
      <c r="P55" s="316"/>
      <c r="Q55" s="314"/>
      <c r="R55" s="312"/>
      <c r="S55" s="313"/>
      <c r="T55" s="153" t="s">
        <v>51</v>
      </c>
      <c r="U55" s="227">
        <f>IFERROR(VLOOKUP(T55,[1]vstupy!$B$2:$C$12,2,FALSE),0)</f>
        <v>0</v>
      </c>
      <c r="V55" s="314"/>
      <c r="W55" s="339"/>
      <c r="X55" s="336"/>
      <c r="Y55" s="309"/>
      <c r="Z55" s="309"/>
      <c r="AA55" s="309"/>
      <c r="AB55" s="309"/>
      <c r="AC55" s="309"/>
      <c r="AD55" s="309"/>
      <c r="AE55" s="351"/>
      <c r="AF55" s="281"/>
      <c r="AG55" s="280"/>
      <c r="AH55" s="280"/>
      <c r="AI55" s="280"/>
      <c r="AJ55" s="280"/>
      <c r="AK55" s="280"/>
      <c r="AL55" s="280"/>
      <c r="AM55" s="286"/>
      <c r="AN55" s="270"/>
      <c r="AO55" s="270"/>
      <c r="AP55" s="270"/>
      <c r="AQ55" s="270"/>
      <c r="AR55" s="270"/>
      <c r="AS55" s="270"/>
      <c r="AT55" s="270"/>
      <c r="AU55" s="296"/>
      <c r="AV55" s="281"/>
      <c r="AW55" s="280"/>
      <c r="AX55" s="280"/>
      <c r="AY55" s="280"/>
      <c r="AZ55" s="280"/>
      <c r="BA55" s="280"/>
      <c r="BB55" s="280"/>
      <c r="BC55" s="286"/>
      <c r="BD55" s="281"/>
      <c r="BE55" s="280"/>
      <c r="BF55" s="280"/>
      <c r="BG55" s="280"/>
      <c r="BH55" s="280"/>
      <c r="BI55" s="280"/>
      <c r="BJ55" s="280"/>
      <c r="BK55" s="286"/>
      <c r="BL55" s="305"/>
      <c r="BM55" s="281"/>
      <c r="BN55" s="280"/>
      <c r="BO55" s="280"/>
      <c r="BP55" s="280"/>
      <c r="BQ55" s="280"/>
      <c r="BR55" s="280"/>
      <c r="BS55" s="280"/>
      <c r="BT55" s="286"/>
      <c r="BU55" s="281"/>
      <c r="BV55" s="270"/>
      <c r="BW55" s="270"/>
      <c r="BX55" s="270"/>
      <c r="BY55" s="270"/>
      <c r="BZ55" s="270"/>
      <c r="CA55" s="270"/>
      <c r="CB55" s="271"/>
      <c r="CC55" s="281"/>
      <c r="CD55" s="286"/>
    </row>
    <row r="56" spans="1:82" ht="12.6" customHeight="1" x14ac:dyDescent="0.25">
      <c r="B56" s="352"/>
      <c r="C56" s="334"/>
      <c r="D56" s="313"/>
      <c r="E56" s="313"/>
      <c r="F56" s="313"/>
      <c r="G56" s="330"/>
      <c r="H56" s="313"/>
      <c r="I56" s="321"/>
      <c r="J56" s="315"/>
      <c r="K56" s="313"/>
      <c r="L56" s="315"/>
      <c r="M56" s="313"/>
      <c r="N56" s="313"/>
      <c r="O56" s="313"/>
      <c r="P56" s="316"/>
      <c r="Q56" s="314"/>
      <c r="R56" s="312"/>
      <c r="S56" s="313"/>
      <c r="T56" s="153" t="s">
        <v>51</v>
      </c>
      <c r="U56" s="227">
        <f>IFERROR(VLOOKUP(T56,[1]vstupy!$B$2:$C$12,2,FALSE),0)</f>
        <v>0</v>
      </c>
      <c r="V56" s="314"/>
      <c r="W56" s="339"/>
      <c r="X56" s="337"/>
      <c r="Y56" s="309"/>
      <c r="Z56" s="309"/>
      <c r="AA56" s="309"/>
      <c r="AB56" s="309"/>
      <c r="AC56" s="309"/>
      <c r="AD56" s="309"/>
      <c r="AE56" s="351"/>
      <c r="AF56" s="281"/>
      <c r="AG56" s="280"/>
      <c r="AH56" s="280"/>
      <c r="AI56" s="280"/>
      <c r="AJ56" s="280"/>
      <c r="AK56" s="280"/>
      <c r="AL56" s="280"/>
      <c r="AM56" s="286"/>
      <c r="AN56" s="270"/>
      <c r="AO56" s="270"/>
      <c r="AP56" s="270"/>
      <c r="AQ56" s="270"/>
      <c r="AR56" s="270"/>
      <c r="AS56" s="270"/>
      <c r="AT56" s="270"/>
      <c r="AU56" s="296"/>
      <c r="AV56" s="281"/>
      <c r="AW56" s="280"/>
      <c r="AX56" s="280"/>
      <c r="AY56" s="280"/>
      <c r="AZ56" s="280"/>
      <c r="BA56" s="280"/>
      <c r="BB56" s="280"/>
      <c r="BC56" s="286"/>
      <c r="BD56" s="281"/>
      <c r="BE56" s="280"/>
      <c r="BF56" s="280"/>
      <c r="BG56" s="280"/>
      <c r="BH56" s="280"/>
      <c r="BI56" s="280"/>
      <c r="BJ56" s="280"/>
      <c r="BK56" s="286"/>
      <c r="BL56" s="305"/>
      <c r="BM56" s="281"/>
      <c r="BN56" s="280"/>
      <c r="BO56" s="280"/>
      <c r="BP56" s="280"/>
      <c r="BQ56" s="280"/>
      <c r="BR56" s="280"/>
      <c r="BS56" s="280"/>
      <c r="BT56" s="286"/>
      <c r="BU56" s="281"/>
      <c r="BV56" s="270"/>
      <c r="BW56" s="270"/>
      <c r="BX56" s="270"/>
      <c r="BY56" s="270"/>
      <c r="BZ56" s="270"/>
      <c r="CA56" s="270"/>
      <c r="CB56" s="271"/>
      <c r="CC56" s="281"/>
      <c r="CD56" s="286"/>
    </row>
    <row r="57" spans="1:82" ht="12.6" customHeight="1" x14ac:dyDescent="0.25">
      <c r="B57" s="352">
        <v>17</v>
      </c>
      <c r="C57" s="334" t="s">
        <v>228</v>
      </c>
      <c r="D57" s="313" t="s">
        <v>260</v>
      </c>
      <c r="E57" s="313" t="s">
        <v>274</v>
      </c>
      <c r="F57" s="313" t="s">
        <v>181</v>
      </c>
      <c r="G57" s="330">
        <v>45078</v>
      </c>
      <c r="H57" s="313" t="s">
        <v>301</v>
      </c>
      <c r="I57" s="321">
        <v>1</v>
      </c>
      <c r="J57" s="315">
        <f t="shared" ref="J57" si="679">IF(I57="N",0,I57)</f>
        <v>1</v>
      </c>
      <c r="K57" s="313" t="s">
        <v>305</v>
      </c>
      <c r="L57" s="315">
        <f t="shared" si="591"/>
        <v>0</v>
      </c>
      <c r="M57" s="313" t="s">
        <v>307</v>
      </c>
      <c r="N57" s="313"/>
      <c r="O57" s="313">
        <v>200</v>
      </c>
      <c r="P57" s="316"/>
      <c r="Q57" s="314" t="s">
        <v>50</v>
      </c>
      <c r="R57" s="312">
        <f>VLOOKUP(Q57,vstupy!$B$17:$C$27,2,FALSE)</f>
        <v>0</v>
      </c>
      <c r="S57" s="313"/>
      <c r="T57" s="153" t="s">
        <v>51</v>
      </c>
      <c r="U57" s="227">
        <f>IFERROR(VLOOKUP(T57,[1]vstupy!$B$2:$C$12,2,FALSE),0)</f>
        <v>0</v>
      </c>
      <c r="V57" s="314" t="s">
        <v>50</v>
      </c>
      <c r="W57" s="338">
        <f>VLOOKUP(V57,vstupy!$B$17:$C$27,2,FALSE)</f>
        <v>0</v>
      </c>
      <c r="X57" s="336">
        <f t="shared" ref="X57" si="680">IFERROR(IF(J57=0,"N",N57/I57),0)</f>
        <v>0</v>
      </c>
      <c r="Y57" s="308">
        <f t="shared" ref="Y57" si="681">N57</f>
        <v>0</v>
      </c>
      <c r="Z57" s="308">
        <f t="shared" ref="Z57" si="682">IFERROR(IF(J57=0,"N",O57/I57),0)</f>
        <v>200</v>
      </c>
      <c r="AA57" s="308">
        <f t="shared" ref="AA57:AA93" si="683">O57</f>
        <v>200</v>
      </c>
      <c r="AB57" s="308">
        <f t="shared" ref="AB57" si="684">P57*R57</f>
        <v>0</v>
      </c>
      <c r="AC57" s="308">
        <f t="shared" si="59"/>
        <v>0</v>
      </c>
      <c r="AD57" s="349">
        <f t="shared" ref="AD57" si="685">IF(S57&gt;0,IF(W57&gt;0,($G$6/160)*(S57/60)*W57,0),IF(W57&gt;0,($G$6/160)*((U57+U58+U59)/60)*W57,0))</f>
        <v>0</v>
      </c>
      <c r="AE57" s="350">
        <f t="shared" si="15"/>
        <v>0</v>
      </c>
      <c r="AF57" s="281">
        <f>IF($M57="In (zvyšuje náklady)",X57,0)</f>
        <v>0</v>
      </c>
      <c r="AG57" s="280">
        <f t="shared" ref="AG57:AM57" si="686">IF($M57="In (zvyšuje náklady)",Y57,0)</f>
        <v>0</v>
      </c>
      <c r="AH57" s="280">
        <f t="shared" si="686"/>
        <v>200</v>
      </c>
      <c r="AI57" s="280">
        <f t="shared" si="686"/>
        <v>200</v>
      </c>
      <c r="AJ57" s="280">
        <f t="shared" si="686"/>
        <v>0</v>
      </c>
      <c r="AK57" s="280">
        <f t="shared" si="686"/>
        <v>0</v>
      </c>
      <c r="AL57" s="280">
        <f t="shared" si="686"/>
        <v>0</v>
      </c>
      <c r="AM57" s="286">
        <f t="shared" si="686"/>
        <v>0</v>
      </c>
      <c r="AN57" s="297">
        <f t="shared" ref="AN57" si="687">IF($M57="In (zvyšuje náklady)",0,X57)</f>
        <v>0</v>
      </c>
      <c r="AO57" s="297">
        <f t="shared" ref="AO57" si="688">IF($M57="In (zvyšuje náklady)",0,Y57)</f>
        <v>0</v>
      </c>
      <c r="AP57" s="297">
        <f t="shared" ref="AP57" si="689">IF($M57="In (zvyšuje náklady)",0,Z57)</f>
        <v>0</v>
      </c>
      <c r="AQ57" s="297">
        <f t="shared" ref="AQ57" si="690">IF($M57="In (zvyšuje náklady)",0,AA57)</f>
        <v>0</v>
      </c>
      <c r="AR57" s="297">
        <f t="shared" ref="AR57" si="691">IF($M57="In (zvyšuje náklady)",0,AB57)</f>
        <v>0</v>
      </c>
      <c r="AS57" s="297">
        <f t="shared" ref="AS57" si="692">IF($M57="In (zvyšuje náklady)",0,AC57)</f>
        <v>0</v>
      </c>
      <c r="AT57" s="297">
        <f t="shared" ref="AT57" si="693">IF($M57="In (zvyšuje náklady)",0,AD57)</f>
        <v>0</v>
      </c>
      <c r="AU57" s="295">
        <f t="shared" ref="AU57" si="694">IF($M57="In (zvyšuje náklady)",0,AE57)</f>
        <v>0</v>
      </c>
      <c r="AV57" s="281">
        <f t="shared" ref="AV57:BB57" si="695">IF($L57&gt;0,AF57,0)</f>
        <v>0</v>
      </c>
      <c r="AW57" s="280">
        <f t="shared" ref="AW57:AY57" si="696">IF($L57&gt;0,$L57*AV57,0)</f>
        <v>0</v>
      </c>
      <c r="AX57" s="280">
        <f t="shared" si="695"/>
        <v>0</v>
      </c>
      <c r="AY57" s="280">
        <f t="shared" si="696"/>
        <v>0</v>
      </c>
      <c r="AZ57" s="280">
        <f t="shared" si="695"/>
        <v>0</v>
      </c>
      <c r="BA57" s="280">
        <f t="shared" ref="BA57" si="697">IF($L57&gt;0,$L57*AZ57,0)</f>
        <v>0</v>
      </c>
      <c r="BB57" s="280">
        <f t="shared" si="695"/>
        <v>0</v>
      </c>
      <c r="BC57" s="286">
        <f t="shared" ref="BC57" si="698">IF($L57&gt;0,$L57*BB57,0)</f>
        <v>0</v>
      </c>
      <c r="BD57" s="281">
        <f t="shared" ref="BD57" si="699">IF($L57&gt;0,AN57,0)</f>
        <v>0</v>
      </c>
      <c r="BE57" s="280">
        <f t="shared" ref="BE57" si="700">IF($L57&gt;0,$L57*BD57,0)</f>
        <v>0</v>
      </c>
      <c r="BF57" s="280">
        <f t="shared" ref="BF57" si="701">IF($L57&gt;0,AP57,0)</f>
        <v>0</v>
      </c>
      <c r="BG57" s="280">
        <f t="shared" ref="BG57" si="702">IF($L57&gt;0,$L57*BF57,0)</f>
        <v>0</v>
      </c>
      <c r="BH57" s="280">
        <f t="shared" ref="BH57" si="703">IF($L57&gt;0,AR57,0)</f>
        <v>0</v>
      </c>
      <c r="BI57" s="280">
        <f t="shared" ref="BI57" si="704">IF($L57&gt;0,$L57*BH57,0)</f>
        <v>0</v>
      </c>
      <c r="BJ57" s="280">
        <f t="shared" ref="BJ57" si="705">IF($L57&gt;0,AT57,0)</f>
        <v>0</v>
      </c>
      <c r="BK57" s="286">
        <f t="shared" ref="BK57" si="706">IF($L57&gt;0,$L57*BJ57,0)</f>
        <v>0</v>
      </c>
      <c r="BL57" s="305">
        <f>IF(F57=vstupy!F$6,"1",0)</f>
        <v>0</v>
      </c>
      <c r="BM57" s="281">
        <f t="shared" ref="BM57" si="707">IF($BL57="1",AF57,0)</f>
        <v>0</v>
      </c>
      <c r="BN57" s="280">
        <f t="shared" ref="BN57" si="708">IF($BL57="1",AG57,0)</f>
        <v>0</v>
      </c>
      <c r="BO57" s="280">
        <f t="shared" ref="BO57" si="709">IF($BL57="1",AH57,0)</f>
        <v>0</v>
      </c>
      <c r="BP57" s="280">
        <f t="shared" ref="BP57" si="710">IF($BL57="1",AI57,0)</f>
        <v>0</v>
      </c>
      <c r="BQ57" s="280">
        <f t="shared" ref="BQ57" si="711">IF($BL57="1",AJ57,0)</f>
        <v>0</v>
      </c>
      <c r="BR57" s="280">
        <f t="shared" ref="BR57" si="712">IF($BL57="1",AK57,0)</f>
        <v>0</v>
      </c>
      <c r="BS57" s="280">
        <f t="shared" ref="BS57" si="713">IF($BL57="1",AL57,0)</f>
        <v>0</v>
      </c>
      <c r="BT57" s="286">
        <f t="shared" ref="BT57" si="714">IF($BL57="1",AM57,0)</f>
        <v>0</v>
      </c>
      <c r="BU57" s="281">
        <f t="shared" ref="BU57" si="715">IF($BL57="1",AN57,0)</f>
        <v>0</v>
      </c>
      <c r="BV57" s="270">
        <f t="shared" ref="BV57" si="716">IF($BL57="1",AO57,0)</f>
        <v>0</v>
      </c>
      <c r="BW57" s="270">
        <f t="shared" ref="BW57" si="717">IF($BL57="1",AP57,0)</f>
        <v>0</v>
      </c>
      <c r="BX57" s="270">
        <f t="shared" ref="BX57" si="718">IF($BL57="1",AQ57,0)</f>
        <v>0</v>
      </c>
      <c r="BY57" s="270">
        <f t="shared" ref="BY57" si="719">IF($BL57="1",AR57,0)</f>
        <v>0</v>
      </c>
      <c r="BZ57" s="270">
        <f t="shared" ref="BZ57" si="720">IF($BL57="1",AS57,0)</f>
        <v>0</v>
      </c>
      <c r="CA57" s="270">
        <f t="shared" ref="CA57" si="721">IF($BL57="1",AT57,0)</f>
        <v>0</v>
      </c>
      <c r="CB57" s="271">
        <f t="shared" ref="CB57" si="722">IF($BL57="1",AU57,0)</f>
        <v>0</v>
      </c>
      <c r="CC57" s="281">
        <f>IFERROR(IF($X57="N/A",Z57+AB57+AD57,X57+Z57+AB57+AD57),0)</f>
        <v>200</v>
      </c>
      <c r="CD57" s="286">
        <f>Y57+AA57+AC57+AE57</f>
        <v>200</v>
      </c>
    </row>
    <row r="58" spans="1:82" ht="12.6" customHeight="1" x14ac:dyDescent="0.25">
      <c r="B58" s="352"/>
      <c r="C58" s="334"/>
      <c r="D58" s="313"/>
      <c r="E58" s="313"/>
      <c r="F58" s="313"/>
      <c r="G58" s="330"/>
      <c r="H58" s="313"/>
      <c r="I58" s="321"/>
      <c r="J58" s="315"/>
      <c r="K58" s="313"/>
      <c r="L58" s="315"/>
      <c r="M58" s="313"/>
      <c r="N58" s="313"/>
      <c r="O58" s="313"/>
      <c r="P58" s="316"/>
      <c r="Q58" s="314"/>
      <c r="R58" s="312"/>
      <c r="S58" s="313"/>
      <c r="T58" s="153" t="s">
        <v>51</v>
      </c>
      <c r="U58" s="227">
        <f>IFERROR(VLOOKUP(T58,[1]vstupy!$B$2:$C$12,2,FALSE),0)</f>
        <v>0</v>
      </c>
      <c r="V58" s="314"/>
      <c r="W58" s="339"/>
      <c r="X58" s="336"/>
      <c r="Y58" s="309"/>
      <c r="Z58" s="309"/>
      <c r="AA58" s="309"/>
      <c r="AB58" s="309"/>
      <c r="AC58" s="309"/>
      <c r="AD58" s="309"/>
      <c r="AE58" s="351"/>
      <c r="AF58" s="281"/>
      <c r="AG58" s="280"/>
      <c r="AH58" s="280"/>
      <c r="AI58" s="280"/>
      <c r="AJ58" s="280"/>
      <c r="AK58" s="280"/>
      <c r="AL58" s="280"/>
      <c r="AM58" s="286"/>
      <c r="AN58" s="270"/>
      <c r="AO58" s="270"/>
      <c r="AP58" s="270"/>
      <c r="AQ58" s="270"/>
      <c r="AR58" s="270"/>
      <c r="AS58" s="270"/>
      <c r="AT58" s="270"/>
      <c r="AU58" s="296"/>
      <c r="AV58" s="281"/>
      <c r="AW58" s="280"/>
      <c r="AX58" s="280"/>
      <c r="AY58" s="280"/>
      <c r="AZ58" s="280"/>
      <c r="BA58" s="280"/>
      <c r="BB58" s="280"/>
      <c r="BC58" s="286"/>
      <c r="BD58" s="281"/>
      <c r="BE58" s="280"/>
      <c r="BF58" s="280"/>
      <c r="BG58" s="280"/>
      <c r="BH58" s="280"/>
      <c r="BI58" s="280"/>
      <c r="BJ58" s="280"/>
      <c r="BK58" s="286"/>
      <c r="BL58" s="305"/>
      <c r="BM58" s="281"/>
      <c r="BN58" s="280"/>
      <c r="BO58" s="280"/>
      <c r="BP58" s="280"/>
      <c r="BQ58" s="280"/>
      <c r="BR58" s="280"/>
      <c r="BS58" s="280"/>
      <c r="BT58" s="286"/>
      <c r="BU58" s="281"/>
      <c r="BV58" s="270"/>
      <c r="BW58" s="270"/>
      <c r="BX58" s="270"/>
      <c r="BY58" s="270"/>
      <c r="BZ58" s="270"/>
      <c r="CA58" s="270"/>
      <c r="CB58" s="271"/>
      <c r="CC58" s="281"/>
      <c r="CD58" s="286"/>
    </row>
    <row r="59" spans="1:82" ht="12.6" customHeight="1" x14ac:dyDescent="0.25">
      <c r="B59" s="352"/>
      <c r="C59" s="334"/>
      <c r="D59" s="313"/>
      <c r="E59" s="313"/>
      <c r="F59" s="313"/>
      <c r="G59" s="330"/>
      <c r="H59" s="313"/>
      <c r="I59" s="321"/>
      <c r="J59" s="315"/>
      <c r="K59" s="313"/>
      <c r="L59" s="315"/>
      <c r="M59" s="313"/>
      <c r="N59" s="313"/>
      <c r="O59" s="313"/>
      <c r="P59" s="316"/>
      <c r="Q59" s="314"/>
      <c r="R59" s="312"/>
      <c r="S59" s="313"/>
      <c r="T59" s="153" t="s">
        <v>51</v>
      </c>
      <c r="U59" s="227">
        <f>IFERROR(VLOOKUP(T59,[1]vstupy!$B$2:$C$12,2,FALSE),0)</f>
        <v>0</v>
      </c>
      <c r="V59" s="314"/>
      <c r="W59" s="339"/>
      <c r="X59" s="337"/>
      <c r="Y59" s="309"/>
      <c r="Z59" s="309"/>
      <c r="AA59" s="309"/>
      <c r="AB59" s="309"/>
      <c r="AC59" s="309"/>
      <c r="AD59" s="309"/>
      <c r="AE59" s="351"/>
      <c r="AF59" s="281"/>
      <c r="AG59" s="280"/>
      <c r="AH59" s="280"/>
      <c r="AI59" s="280"/>
      <c r="AJ59" s="280"/>
      <c r="AK59" s="280"/>
      <c r="AL59" s="280"/>
      <c r="AM59" s="286"/>
      <c r="AN59" s="270"/>
      <c r="AO59" s="270"/>
      <c r="AP59" s="270"/>
      <c r="AQ59" s="270"/>
      <c r="AR59" s="270"/>
      <c r="AS59" s="270"/>
      <c r="AT59" s="270"/>
      <c r="AU59" s="296"/>
      <c r="AV59" s="281"/>
      <c r="AW59" s="280"/>
      <c r="AX59" s="280"/>
      <c r="AY59" s="280"/>
      <c r="AZ59" s="280"/>
      <c r="BA59" s="280"/>
      <c r="BB59" s="280"/>
      <c r="BC59" s="286"/>
      <c r="BD59" s="281"/>
      <c r="BE59" s="280"/>
      <c r="BF59" s="280"/>
      <c r="BG59" s="280"/>
      <c r="BH59" s="280"/>
      <c r="BI59" s="280"/>
      <c r="BJ59" s="280"/>
      <c r="BK59" s="286"/>
      <c r="BL59" s="305"/>
      <c r="BM59" s="281"/>
      <c r="BN59" s="280"/>
      <c r="BO59" s="280"/>
      <c r="BP59" s="280"/>
      <c r="BQ59" s="280"/>
      <c r="BR59" s="280"/>
      <c r="BS59" s="280"/>
      <c r="BT59" s="286"/>
      <c r="BU59" s="281"/>
      <c r="BV59" s="270"/>
      <c r="BW59" s="270"/>
      <c r="BX59" s="270"/>
      <c r="BY59" s="270"/>
      <c r="BZ59" s="270"/>
      <c r="CA59" s="270"/>
      <c r="CB59" s="271"/>
      <c r="CC59" s="281"/>
      <c r="CD59" s="286"/>
    </row>
    <row r="60" spans="1:82" ht="12.6" customHeight="1" x14ac:dyDescent="0.25">
      <c r="A60" s="20"/>
      <c r="B60" s="352">
        <v>18</v>
      </c>
      <c r="C60" s="334" t="s">
        <v>229</v>
      </c>
      <c r="D60" s="313" t="s">
        <v>260</v>
      </c>
      <c r="E60" s="313" t="s">
        <v>274</v>
      </c>
      <c r="F60" s="313" t="s">
        <v>181</v>
      </c>
      <c r="G60" s="330">
        <v>45078</v>
      </c>
      <c r="H60" s="313" t="s">
        <v>301</v>
      </c>
      <c r="I60" s="321">
        <v>1</v>
      </c>
      <c r="J60" s="315">
        <f t="shared" ref="J60" si="723">IF(I60="N",0,I60)</f>
        <v>1</v>
      </c>
      <c r="K60" s="313" t="s">
        <v>305</v>
      </c>
      <c r="L60" s="315">
        <f t="shared" si="591"/>
        <v>0</v>
      </c>
      <c r="M60" s="313" t="s">
        <v>307</v>
      </c>
      <c r="N60" s="313"/>
      <c r="O60" s="313">
        <v>200</v>
      </c>
      <c r="P60" s="316"/>
      <c r="Q60" s="314" t="s">
        <v>50</v>
      </c>
      <c r="R60" s="312">
        <f>VLOOKUP(Q60,vstupy!$B$17:$C$27,2,FALSE)</f>
        <v>0</v>
      </c>
      <c r="S60" s="313"/>
      <c r="T60" s="153" t="s">
        <v>51</v>
      </c>
      <c r="U60" s="227">
        <f>IFERROR(VLOOKUP(T60,[1]vstupy!$B$2:$C$12,2,FALSE),0)</f>
        <v>0</v>
      </c>
      <c r="V60" s="314" t="s">
        <v>50</v>
      </c>
      <c r="W60" s="338">
        <f>VLOOKUP(V60,vstupy!$B$17:$C$27,2,FALSE)</f>
        <v>0</v>
      </c>
      <c r="X60" s="336">
        <f t="shared" ref="X60" si="724">IFERROR(IF(J60=0,"N",N60/I60),0)</f>
        <v>0</v>
      </c>
      <c r="Y60" s="308">
        <f t="shared" ref="Y60" si="725">N60</f>
        <v>0</v>
      </c>
      <c r="Z60" s="308">
        <f t="shared" ref="Z60" si="726">IFERROR(IF(J60=0,"N",O60/I60),0)</f>
        <v>200</v>
      </c>
      <c r="AA60" s="308">
        <f t="shared" ref="AA60:AA96" si="727">O60</f>
        <v>200</v>
      </c>
      <c r="AB60" s="308">
        <f t="shared" ref="AB60" si="728">P60*R60</f>
        <v>0</v>
      </c>
      <c r="AC60" s="308">
        <f t="shared" si="59"/>
        <v>0</v>
      </c>
      <c r="AD60" s="349">
        <f t="shared" ref="AD60" si="729">IF(S60&gt;0,IF(W60&gt;0,($G$6/160)*(S60/60)*W60,0),IF(W60&gt;0,($G$6/160)*((U60+U61+U62)/60)*W60,0))</f>
        <v>0</v>
      </c>
      <c r="AE60" s="350">
        <f t="shared" si="15"/>
        <v>0</v>
      </c>
      <c r="AF60" s="281">
        <f>IF($M60="In (zvyšuje náklady)",X60,0)</f>
        <v>0</v>
      </c>
      <c r="AG60" s="280">
        <f t="shared" ref="AG60:AM60" si="730">IF($M60="In (zvyšuje náklady)",Y60,0)</f>
        <v>0</v>
      </c>
      <c r="AH60" s="280">
        <f t="shared" si="730"/>
        <v>200</v>
      </c>
      <c r="AI60" s="280">
        <f t="shared" si="730"/>
        <v>200</v>
      </c>
      <c r="AJ60" s="280">
        <f t="shared" si="730"/>
        <v>0</v>
      </c>
      <c r="AK60" s="280">
        <f t="shared" si="730"/>
        <v>0</v>
      </c>
      <c r="AL60" s="280">
        <f t="shared" si="730"/>
        <v>0</v>
      </c>
      <c r="AM60" s="286">
        <f t="shared" si="730"/>
        <v>0</v>
      </c>
      <c r="AN60" s="297">
        <f t="shared" ref="AN60" si="731">IF($M60="In (zvyšuje náklady)",0,X60)</f>
        <v>0</v>
      </c>
      <c r="AO60" s="297">
        <f t="shared" ref="AO60" si="732">IF($M60="In (zvyšuje náklady)",0,Y60)</f>
        <v>0</v>
      </c>
      <c r="AP60" s="297">
        <f t="shared" ref="AP60" si="733">IF($M60="In (zvyšuje náklady)",0,Z60)</f>
        <v>0</v>
      </c>
      <c r="AQ60" s="297">
        <f t="shared" ref="AQ60" si="734">IF($M60="In (zvyšuje náklady)",0,AA60)</f>
        <v>0</v>
      </c>
      <c r="AR60" s="297">
        <f t="shared" ref="AR60" si="735">IF($M60="In (zvyšuje náklady)",0,AB60)</f>
        <v>0</v>
      </c>
      <c r="AS60" s="297">
        <f t="shared" ref="AS60" si="736">IF($M60="In (zvyšuje náklady)",0,AC60)</f>
        <v>0</v>
      </c>
      <c r="AT60" s="297">
        <f t="shared" ref="AT60" si="737">IF($M60="In (zvyšuje náklady)",0,AD60)</f>
        <v>0</v>
      </c>
      <c r="AU60" s="295">
        <f t="shared" ref="AU60" si="738">IF($M60="In (zvyšuje náklady)",0,AE60)</f>
        <v>0</v>
      </c>
      <c r="AV60" s="281">
        <f t="shared" ref="AV60:BB60" si="739">IF($L60&gt;0,AF60,0)</f>
        <v>0</v>
      </c>
      <c r="AW60" s="280">
        <f t="shared" ref="AW60:AY60" si="740">IF($L60&gt;0,$L60*AV60,0)</f>
        <v>0</v>
      </c>
      <c r="AX60" s="280">
        <f t="shared" si="739"/>
        <v>0</v>
      </c>
      <c r="AY60" s="280">
        <f t="shared" si="740"/>
        <v>0</v>
      </c>
      <c r="AZ60" s="280">
        <f t="shared" si="739"/>
        <v>0</v>
      </c>
      <c r="BA60" s="280">
        <f t="shared" ref="BA60" si="741">IF($L60&gt;0,$L60*AZ60,0)</f>
        <v>0</v>
      </c>
      <c r="BB60" s="280">
        <f t="shared" si="739"/>
        <v>0</v>
      </c>
      <c r="BC60" s="286">
        <f t="shared" ref="BC60" si="742">IF($L60&gt;0,$L60*BB60,0)</f>
        <v>0</v>
      </c>
      <c r="BD60" s="281">
        <f t="shared" ref="BD60" si="743">IF($L60&gt;0,AN60,0)</f>
        <v>0</v>
      </c>
      <c r="BE60" s="280">
        <f t="shared" ref="BE60" si="744">IF($L60&gt;0,$L60*BD60,0)</f>
        <v>0</v>
      </c>
      <c r="BF60" s="280">
        <f t="shared" ref="BF60" si="745">IF($L60&gt;0,AP60,0)</f>
        <v>0</v>
      </c>
      <c r="BG60" s="280">
        <f t="shared" ref="BG60" si="746">IF($L60&gt;0,$L60*BF60,0)</f>
        <v>0</v>
      </c>
      <c r="BH60" s="280">
        <f t="shared" ref="BH60" si="747">IF($L60&gt;0,AR60,0)</f>
        <v>0</v>
      </c>
      <c r="BI60" s="280">
        <f t="shared" ref="BI60" si="748">IF($L60&gt;0,$L60*BH60,0)</f>
        <v>0</v>
      </c>
      <c r="BJ60" s="280">
        <f t="shared" ref="BJ60" si="749">IF($L60&gt;0,AT60,0)</f>
        <v>0</v>
      </c>
      <c r="BK60" s="286">
        <f t="shared" ref="BK60" si="750">IF($L60&gt;0,$L60*BJ60,0)</f>
        <v>0</v>
      </c>
      <c r="BL60" s="305">
        <f>IF(F60=vstupy!F$6,"1",0)</f>
        <v>0</v>
      </c>
      <c r="BM60" s="281">
        <f t="shared" ref="BM60" si="751">IF($BL60="1",AF60,0)</f>
        <v>0</v>
      </c>
      <c r="BN60" s="280">
        <f t="shared" ref="BN60" si="752">IF($BL60="1",AG60,0)</f>
        <v>0</v>
      </c>
      <c r="BO60" s="280">
        <f t="shared" ref="BO60" si="753">IF($BL60="1",AH60,0)</f>
        <v>0</v>
      </c>
      <c r="BP60" s="280">
        <f t="shared" ref="BP60" si="754">IF($BL60="1",AI60,0)</f>
        <v>0</v>
      </c>
      <c r="BQ60" s="280">
        <f t="shared" ref="BQ60" si="755">IF($BL60="1",AJ60,0)</f>
        <v>0</v>
      </c>
      <c r="BR60" s="280">
        <f t="shared" ref="BR60" si="756">IF($BL60="1",AK60,0)</f>
        <v>0</v>
      </c>
      <c r="BS60" s="280">
        <f t="shared" ref="BS60" si="757">IF($BL60="1",AL60,0)</f>
        <v>0</v>
      </c>
      <c r="BT60" s="286">
        <f t="shared" ref="BT60" si="758">IF($BL60="1",AM60,0)</f>
        <v>0</v>
      </c>
      <c r="BU60" s="281">
        <f t="shared" ref="BU60" si="759">IF($BL60="1",AN60,0)</f>
        <v>0</v>
      </c>
      <c r="BV60" s="270">
        <f t="shared" ref="BV60" si="760">IF($BL60="1",AO60,0)</f>
        <v>0</v>
      </c>
      <c r="BW60" s="270">
        <f t="shared" ref="BW60" si="761">IF($BL60="1",AP60,0)</f>
        <v>0</v>
      </c>
      <c r="BX60" s="270">
        <f t="shared" ref="BX60" si="762">IF($BL60="1",AQ60,0)</f>
        <v>0</v>
      </c>
      <c r="BY60" s="270">
        <f t="shared" ref="BY60" si="763">IF($BL60="1",AR60,0)</f>
        <v>0</v>
      </c>
      <c r="BZ60" s="270">
        <f t="shared" ref="BZ60" si="764">IF($BL60="1",AS60,0)</f>
        <v>0</v>
      </c>
      <c r="CA60" s="270">
        <f t="shared" ref="CA60" si="765">IF($BL60="1",AT60,0)</f>
        <v>0</v>
      </c>
      <c r="CB60" s="271">
        <f t="shared" ref="CB60" si="766">IF($BL60="1",AU60,0)</f>
        <v>0</v>
      </c>
      <c r="CC60" s="281">
        <f>IFERROR(IF($X60="N/A",Z60+AB60+AD60,X60+Z60+AB60+AD60),0)</f>
        <v>200</v>
      </c>
      <c r="CD60" s="286">
        <f>Y60+AA60+AC60+AE60</f>
        <v>200</v>
      </c>
    </row>
    <row r="61" spans="1:82" ht="12.6" customHeight="1" x14ac:dyDescent="0.25">
      <c r="A61" s="20"/>
      <c r="B61" s="352"/>
      <c r="C61" s="334"/>
      <c r="D61" s="313"/>
      <c r="E61" s="313"/>
      <c r="F61" s="313"/>
      <c r="G61" s="330"/>
      <c r="H61" s="313"/>
      <c r="I61" s="321"/>
      <c r="J61" s="315"/>
      <c r="K61" s="313"/>
      <c r="L61" s="315"/>
      <c r="M61" s="313"/>
      <c r="N61" s="313"/>
      <c r="O61" s="313"/>
      <c r="P61" s="316"/>
      <c r="Q61" s="314"/>
      <c r="R61" s="312"/>
      <c r="S61" s="313"/>
      <c r="T61" s="153" t="s">
        <v>51</v>
      </c>
      <c r="U61" s="227">
        <f>IFERROR(VLOOKUP(T61,[1]vstupy!$B$2:$C$12,2,FALSE),0)</f>
        <v>0</v>
      </c>
      <c r="V61" s="314"/>
      <c r="W61" s="339"/>
      <c r="X61" s="336"/>
      <c r="Y61" s="309"/>
      <c r="Z61" s="309"/>
      <c r="AA61" s="309"/>
      <c r="AB61" s="309"/>
      <c r="AC61" s="309"/>
      <c r="AD61" s="309"/>
      <c r="AE61" s="351"/>
      <c r="AF61" s="281"/>
      <c r="AG61" s="280"/>
      <c r="AH61" s="280"/>
      <c r="AI61" s="280"/>
      <c r="AJ61" s="280"/>
      <c r="AK61" s="280"/>
      <c r="AL61" s="280"/>
      <c r="AM61" s="286"/>
      <c r="AN61" s="270"/>
      <c r="AO61" s="270"/>
      <c r="AP61" s="270"/>
      <c r="AQ61" s="270"/>
      <c r="AR61" s="270"/>
      <c r="AS61" s="270"/>
      <c r="AT61" s="270"/>
      <c r="AU61" s="296"/>
      <c r="AV61" s="281"/>
      <c r="AW61" s="280"/>
      <c r="AX61" s="280"/>
      <c r="AY61" s="280"/>
      <c r="AZ61" s="280"/>
      <c r="BA61" s="280"/>
      <c r="BB61" s="280"/>
      <c r="BC61" s="286"/>
      <c r="BD61" s="281"/>
      <c r="BE61" s="280"/>
      <c r="BF61" s="280"/>
      <c r="BG61" s="280"/>
      <c r="BH61" s="280"/>
      <c r="BI61" s="280"/>
      <c r="BJ61" s="280"/>
      <c r="BK61" s="286"/>
      <c r="BL61" s="305"/>
      <c r="BM61" s="281"/>
      <c r="BN61" s="280"/>
      <c r="BO61" s="280"/>
      <c r="BP61" s="280"/>
      <c r="BQ61" s="280"/>
      <c r="BR61" s="280"/>
      <c r="BS61" s="280"/>
      <c r="BT61" s="286"/>
      <c r="BU61" s="281"/>
      <c r="BV61" s="270"/>
      <c r="BW61" s="270"/>
      <c r="BX61" s="270"/>
      <c r="BY61" s="270"/>
      <c r="BZ61" s="270"/>
      <c r="CA61" s="270"/>
      <c r="CB61" s="271"/>
      <c r="CC61" s="281"/>
      <c r="CD61" s="286"/>
    </row>
    <row r="62" spans="1:82" ht="12.6" customHeight="1" x14ac:dyDescent="0.25">
      <c r="A62" s="20"/>
      <c r="B62" s="352"/>
      <c r="C62" s="334"/>
      <c r="D62" s="313"/>
      <c r="E62" s="313"/>
      <c r="F62" s="313"/>
      <c r="G62" s="330"/>
      <c r="H62" s="313"/>
      <c r="I62" s="321"/>
      <c r="J62" s="315"/>
      <c r="K62" s="313"/>
      <c r="L62" s="315"/>
      <c r="M62" s="313"/>
      <c r="N62" s="313"/>
      <c r="O62" s="313"/>
      <c r="P62" s="316"/>
      <c r="Q62" s="314"/>
      <c r="R62" s="312"/>
      <c r="S62" s="313"/>
      <c r="T62" s="153" t="s">
        <v>51</v>
      </c>
      <c r="U62" s="227">
        <f>IFERROR(VLOOKUP(T62,[1]vstupy!$B$2:$C$12,2,FALSE),0)</f>
        <v>0</v>
      </c>
      <c r="V62" s="314"/>
      <c r="W62" s="339"/>
      <c r="X62" s="337"/>
      <c r="Y62" s="309"/>
      <c r="Z62" s="309"/>
      <c r="AA62" s="309"/>
      <c r="AB62" s="309"/>
      <c r="AC62" s="309"/>
      <c r="AD62" s="309"/>
      <c r="AE62" s="351"/>
      <c r="AF62" s="281"/>
      <c r="AG62" s="280"/>
      <c r="AH62" s="280"/>
      <c r="AI62" s="280"/>
      <c r="AJ62" s="280"/>
      <c r="AK62" s="280"/>
      <c r="AL62" s="280"/>
      <c r="AM62" s="286"/>
      <c r="AN62" s="270"/>
      <c r="AO62" s="270"/>
      <c r="AP62" s="270"/>
      <c r="AQ62" s="270"/>
      <c r="AR62" s="270"/>
      <c r="AS62" s="270"/>
      <c r="AT62" s="270"/>
      <c r="AU62" s="296"/>
      <c r="AV62" s="281"/>
      <c r="AW62" s="280"/>
      <c r="AX62" s="280"/>
      <c r="AY62" s="280"/>
      <c r="AZ62" s="280"/>
      <c r="BA62" s="280"/>
      <c r="BB62" s="280"/>
      <c r="BC62" s="286"/>
      <c r="BD62" s="281"/>
      <c r="BE62" s="280"/>
      <c r="BF62" s="280"/>
      <c r="BG62" s="280"/>
      <c r="BH62" s="280"/>
      <c r="BI62" s="280"/>
      <c r="BJ62" s="280"/>
      <c r="BK62" s="286"/>
      <c r="BL62" s="305"/>
      <c r="BM62" s="281"/>
      <c r="BN62" s="280"/>
      <c r="BO62" s="280"/>
      <c r="BP62" s="280"/>
      <c r="BQ62" s="280"/>
      <c r="BR62" s="280"/>
      <c r="BS62" s="280"/>
      <c r="BT62" s="286"/>
      <c r="BU62" s="281"/>
      <c r="BV62" s="270"/>
      <c r="BW62" s="270"/>
      <c r="BX62" s="270"/>
      <c r="BY62" s="270"/>
      <c r="BZ62" s="270"/>
      <c r="CA62" s="270"/>
      <c r="CB62" s="271"/>
      <c r="CC62" s="281"/>
      <c r="CD62" s="286"/>
    </row>
    <row r="63" spans="1:82" ht="12.6" customHeight="1" x14ac:dyDescent="0.25">
      <c r="B63" s="352">
        <v>19</v>
      </c>
      <c r="C63" s="334" t="s">
        <v>230</v>
      </c>
      <c r="D63" s="313" t="s">
        <v>260</v>
      </c>
      <c r="E63" s="313" t="s">
        <v>274</v>
      </c>
      <c r="F63" s="313" t="s">
        <v>181</v>
      </c>
      <c r="G63" s="330">
        <v>45078</v>
      </c>
      <c r="H63" s="313" t="s">
        <v>301</v>
      </c>
      <c r="I63" s="321">
        <v>1</v>
      </c>
      <c r="J63" s="315">
        <f t="shared" ref="J63" si="767">IF(I63="N",0,I63)</f>
        <v>1</v>
      </c>
      <c r="K63" s="313" t="s">
        <v>305</v>
      </c>
      <c r="L63" s="315">
        <f t="shared" si="591"/>
        <v>0</v>
      </c>
      <c r="M63" s="313" t="s">
        <v>307</v>
      </c>
      <c r="N63" s="313"/>
      <c r="O63" s="313">
        <v>500</v>
      </c>
      <c r="P63" s="316"/>
      <c r="Q63" s="314" t="s">
        <v>50</v>
      </c>
      <c r="R63" s="312">
        <f>VLOOKUP(Q63,vstupy!$B$17:$C$27,2,FALSE)</f>
        <v>0</v>
      </c>
      <c r="S63" s="313"/>
      <c r="T63" s="153" t="s">
        <v>51</v>
      </c>
      <c r="U63" s="227">
        <f>IFERROR(VLOOKUP(T63,[1]vstupy!$B$2:$C$12,2,FALSE),0)</f>
        <v>0</v>
      </c>
      <c r="V63" s="314" t="s">
        <v>50</v>
      </c>
      <c r="W63" s="338">
        <f>VLOOKUP(V63,vstupy!$B$17:$C$27,2,FALSE)</f>
        <v>0</v>
      </c>
      <c r="X63" s="336">
        <f t="shared" ref="X63" si="768">IFERROR(IF(J63=0,"N",N63/I63),0)</f>
        <v>0</v>
      </c>
      <c r="Y63" s="308">
        <f t="shared" ref="Y63" si="769">N63</f>
        <v>0</v>
      </c>
      <c r="Z63" s="308">
        <f t="shared" ref="Z63" si="770">IFERROR(IF(J63=0,"N",O63/I63),0)</f>
        <v>500</v>
      </c>
      <c r="AA63" s="308">
        <f t="shared" ref="AA63:AA99" si="771">O63</f>
        <v>500</v>
      </c>
      <c r="AB63" s="308">
        <f t="shared" ref="AB63" si="772">P63*R63</f>
        <v>0</v>
      </c>
      <c r="AC63" s="308">
        <f t="shared" si="59"/>
        <v>0</v>
      </c>
      <c r="AD63" s="349">
        <f t="shared" ref="AD63" si="773">IF(S63&gt;0,IF(W63&gt;0,($G$6/160)*(S63/60)*W63,0),IF(W63&gt;0,($G$6/160)*((U63+U64+U65)/60)*W63,0))</f>
        <v>0</v>
      </c>
      <c r="AE63" s="350">
        <f t="shared" si="15"/>
        <v>0</v>
      </c>
      <c r="AF63" s="281">
        <f>IF($M63="In (zvyšuje náklady)",X63,0)</f>
        <v>0</v>
      </c>
      <c r="AG63" s="280">
        <f t="shared" ref="AG63:AM63" si="774">IF($M63="In (zvyšuje náklady)",Y63,0)</f>
        <v>0</v>
      </c>
      <c r="AH63" s="280">
        <f t="shared" si="774"/>
        <v>500</v>
      </c>
      <c r="AI63" s="280">
        <f t="shared" si="774"/>
        <v>500</v>
      </c>
      <c r="AJ63" s="280">
        <f t="shared" si="774"/>
        <v>0</v>
      </c>
      <c r="AK63" s="280">
        <f t="shared" si="774"/>
        <v>0</v>
      </c>
      <c r="AL63" s="280">
        <f t="shared" si="774"/>
        <v>0</v>
      </c>
      <c r="AM63" s="286">
        <f t="shared" si="774"/>
        <v>0</v>
      </c>
      <c r="AN63" s="297">
        <f t="shared" ref="AN63" si="775">IF($M63="In (zvyšuje náklady)",0,X63)</f>
        <v>0</v>
      </c>
      <c r="AO63" s="297">
        <f t="shared" ref="AO63" si="776">IF($M63="In (zvyšuje náklady)",0,Y63)</f>
        <v>0</v>
      </c>
      <c r="AP63" s="297">
        <f t="shared" ref="AP63" si="777">IF($M63="In (zvyšuje náklady)",0,Z63)</f>
        <v>0</v>
      </c>
      <c r="AQ63" s="297">
        <f t="shared" ref="AQ63" si="778">IF($M63="In (zvyšuje náklady)",0,AA63)</f>
        <v>0</v>
      </c>
      <c r="AR63" s="297">
        <f t="shared" ref="AR63" si="779">IF($M63="In (zvyšuje náklady)",0,AB63)</f>
        <v>0</v>
      </c>
      <c r="AS63" s="297">
        <f t="shared" ref="AS63" si="780">IF($M63="In (zvyšuje náklady)",0,AC63)</f>
        <v>0</v>
      </c>
      <c r="AT63" s="297">
        <f t="shared" ref="AT63" si="781">IF($M63="In (zvyšuje náklady)",0,AD63)</f>
        <v>0</v>
      </c>
      <c r="AU63" s="295">
        <f t="shared" ref="AU63" si="782">IF($M63="In (zvyšuje náklady)",0,AE63)</f>
        <v>0</v>
      </c>
      <c r="AV63" s="281">
        <f t="shared" ref="AV63:BB63" si="783">IF($L63&gt;0,AF63,0)</f>
        <v>0</v>
      </c>
      <c r="AW63" s="280">
        <f t="shared" ref="AW63:AY63" si="784">IF($L63&gt;0,$L63*AV63,0)</f>
        <v>0</v>
      </c>
      <c r="AX63" s="280">
        <f t="shared" si="783"/>
        <v>0</v>
      </c>
      <c r="AY63" s="280">
        <f t="shared" si="784"/>
        <v>0</v>
      </c>
      <c r="AZ63" s="280">
        <f t="shared" si="783"/>
        <v>0</v>
      </c>
      <c r="BA63" s="280">
        <f t="shared" ref="BA63" si="785">IF($L63&gt;0,$L63*AZ63,0)</f>
        <v>0</v>
      </c>
      <c r="BB63" s="280">
        <f t="shared" si="783"/>
        <v>0</v>
      </c>
      <c r="BC63" s="286">
        <f t="shared" ref="BC63" si="786">IF($L63&gt;0,$L63*BB63,0)</f>
        <v>0</v>
      </c>
      <c r="BD63" s="281">
        <f t="shared" ref="BD63" si="787">IF($L63&gt;0,AN63,0)</f>
        <v>0</v>
      </c>
      <c r="BE63" s="280">
        <f t="shared" ref="BE63" si="788">IF($L63&gt;0,$L63*BD63,0)</f>
        <v>0</v>
      </c>
      <c r="BF63" s="280">
        <f t="shared" ref="BF63" si="789">IF($L63&gt;0,AP63,0)</f>
        <v>0</v>
      </c>
      <c r="BG63" s="280">
        <f t="shared" ref="BG63" si="790">IF($L63&gt;0,$L63*BF63,0)</f>
        <v>0</v>
      </c>
      <c r="BH63" s="280">
        <f t="shared" ref="BH63" si="791">IF($L63&gt;0,AR63,0)</f>
        <v>0</v>
      </c>
      <c r="BI63" s="280">
        <f t="shared" ref="BI63" si="792">IF($L63&gt;0,$L63*BH63,0)</f>
        <v>0</v>
      </c>
      <c r="BJ63" s="280">
        <f t="shared" ref="BJ63" si="793">IF($L63&gt;0,AT63,0)</f>
        <v>0</v>
      </c>
      <c r="BK63" s="286">
        <f t="shared" ref="BK63" si="794">IF($L63&gt;0,$L63*BJ63,0)</f>
        <v>0</v>
      </c>
      <c r="BL63" s="305">
        <f>IF(F63=vstupy!F$6,"1",0)</f>
        <v>0</v>
      </c>
      <c r="BM63" s="281">
        <f t="shared" ref="BM63" si="795">IF($BL63="1",AF63,0)</f>
        <v>0</v>
      </c>
      <c r="BN63" s="280">
        <f t="shared" ref="BN63" si="796">IF($BL63="1",AG63,0)</f>
        <v>0</v>
      </c>
      <c r="BO63" s="280">
        <f t="shared" ref="BO63" si="797">IF($BL63="1",AH63,0)</f>
        <v>0</v>
      </c>
      <c r="BP63" s="280">
        <f t="shared" ref="BP63" si="798">IF($BL63="1",AI63,0)</f>
        <v>0</v>
      </c>
      <c r="BQ63" s="280">
        <f t="shared" ref="BQ63" si="799">IF($BL63="1",AJ63,0)</f>
        <v>0</v>
      </c>
      <c r="BR63" s="280">
        <f t="shared" ref="BR63" si="800">IF($BL63="1",AK63,0)</f>
        <v>0</v>
      </c>
      <c r="BS63" s="280">
        <f t="shared" ref="BS63" si="801">IF($BL63="1",AL63,0)</f>
        <v>0</v>
      </c>
      <c r="BT63" s="286">
        <f t="shared" ref="BT63" si="802">IF($BL63="1",AM63,0)</f>
        <v>0</v>
      </c>
      <c r="BU63" s="281">
        <f t="shared" ref="BU63" si="803">IF($BL63="1",AN63,0)</f>
        <v>0</v>
      </c>
      <c r="BV63" s="270">
        <f t="shared" ref="BV63" si="804">IF($BL63="1",AO63,0)</f>
        <v>0</v>
      </c>
      <c r="BW63" s="270">
        <f t="shared" ref="BW63" si="805">IF($BL63="1",AP63,0)</f>
        <v>0</v>
      </c>
      <c r="BX63" s="270">
        <f t="shared" ref="BX63" si="806">IF($BL63="1",AQ63,0)</f>
        <v>0</v>
      </c>
      <c r="BY63" s="270">
        <f t="shared" ref="BY63" si="807">IF($BL63="1",AR63,0)</f>
        <v>0</v>
      </c>
      <c r="BZ63" s="270">
        <f t="shared" ref="BZ63" si="808">IF($BL63="1",AS63,0)</f>
        <v>0</v>
      </c>
      <c r="CA63" s="270">
        <f t="shared" ref="CA63" si="809">IF($BL63="1",AT63,0)</f>
        <v>0</v>
      </c>
      <c r="CB63" s="271">
        <f t="shared" ref="CB63" si="810">IF($BL63="1",AU63,0)</f>
        <v>0</v>
      </c>
      <c r="CC63" s="281">
        <f>IFERROR(IF($X63="N/A",Z63+AB63+AD63,X63+Z63+AB63+AD63),0)</f>
        <v>500</v>
      </c>
      <c r="CD63" s="286">
        <f>Y63+AA63+AC63+AE63</f>
        <v>500</v>
      </c>
    </row>
    <row r="64" spans="1:82" ht="12.6" customHeight="1" x14ac:dyDescent="0.25">
      <c r="B64" s="352"/>
      <c r="C64" s="334"/>
      <c r="D64" s="313"/>
      <c r="E64" s="313"/>
      <c r="F64" s="313"/>
      <c r="G64" s="330"/>
      <c r="H64" s="313"/>
      <c r="I64" s="321"/>
      <c r="J64" s="315"/>
      <c r="K64" s="313"/>
      <c r="L64" s="315"/>
      <c r="M64" s="313"/>
      <c r="N64" s="313"/>
      <c r="O64" s="313"/>
      <c r="P64" s="316"/>
      <c r="Q64" s="314"/>
      <c r="R64" s="312"/>
      <c r="S64" s="313"/>
      <c r="T64" s="153" t="s">
        <v>51</v>
      </c>
      <c r="U64" s="227">
        <f>IFERROR(VLOOKUP(T64,[1]vstupy!$B$2:$C$12,2,FALSE),0)</f>
        <v>0</v>
      </c>
      <c r="V64" s="314"/>
      <c r="W64" s="339"/>
      <c r="X64" s="336"/>
      <c r="Y64" s="309"/>
      <c r="Z64" s="309"/>
      <c r="AA64" s="309"/>
      <c r="AB64" s="309"/>
      <c r="AC64" s="309"/>
      <c r="AD64" s="309"/>
      <c r="AE64" s="351"/>
      <c r="AF64" s="281"/>
      <c r="AG64" s="280"/>
      <c r="AH64" s="280"/>
      <c r="AI64" s="280"/>
      <c r="AJ64" s="280"/>
      <c r="AK64" s="280"/>
      <c r="AL64" s="280"/>
      <c r="AM64" s="286"/>
      <c r="AN64" s="270"/>
      <c r="AO64" s="270"/>
      <c r="AP64" s="270"/>
      <c r="AQ64" s="270"/>
      <c r="AR64" s="270"/>
      <c r="AS64" s="270"/>
      <c r="AT64" s="270"/>
      <c r="AU64" s="296"/>
      <c r="AV64" s="281"/>
      <c r="AW64" s="280"/>
      <c r="AX64" s="280"/>
      <c r="AY64" s="280"/>
      <c r="AZ64" s="280"/>
      <c r="BA64" s="280"/>
      <c r="BB64" s="280"/>
      <c r="BC64" s="286"/>
      <c r="BD64" s="281"/>
      <c r="BE64" s="280"/>
      <c r="BF64" s="280"/>
      <c r="BG64" s="280"/>
      <c r="BH64" s="280"/>
      <c r="BI64" s="280"/>
      <c r="BJ64" s="280"/>
      <c r="BK64" s="286"/>
      <c r="BL64" s="305"/>
      <c r="BM64" s="281"/>
      <c r="BN64" s="280"/>
      <c r="BO64" s="280"/>
      <c r="BP64" s="280"/>
      <c r="BQ64" s="280"/>
      <c r="BR64" s="280"/>
      <c r="BS64" s="280"/>
      <c r="BT64" s="286"/>
      <c r="BU64" s="281"/>
      <c r="BV64" s="270"/>
      <c r="BW64" s="270"/>
      <c r="BX64" s="270"/>
      <c r="BY64" s="270"/>
      <c r="BZ64" s="270"/>
      <c r="CA64" s="270"/>
      <c r="CB64" s="271"/>
      <c r="CC64" s="281"/>
      <c r="CD64" s="286"/>
    </row>
    <row r="65" spans="2:82" ht="12.6" customHeight="1" x14ac:dyDescent="0.25">
      <c r="B65" s="352"/>
      <c r="C65" s="334"/>
      <c r="D65" s="313"/>
      <c r="E65" s="313"/>
      <c r="F65" s="313"/>
      <c r="G65" s="330"/>
      <c r="H65" s="313"/>
      <c r="I65" s="321"/>
      <c r="J65" s="315"/>
      <c r="K65" s="313"/>
      <c r="L65" s="315"/>
      <c r="M65" s="313"/>
      <c r="N65" s="313"/>
      <c r="O65" s="313"/>
      <c r="P65" s="316"/>
      <c r="Q65" s="314"/>
      <c r="R65" s="312"/>
      <c r="S65" s="313"/>
      <c r="T65" s="153" t="s">
        <v>51</v>
      </c>
      <c r="U65" s="227">
        <f>IFERROR(VLOOKUP(T65,[1]vstupy!$B$2:$C$12,2,FALSE),0)</f>
        <v>0</v>
      </c>
      <c r="V65" s="314"/>
      <c r="W65" s="339"/>
      <c r="X65" s="337"/>
      <c r="Y65" s="309"/>
      <c r="Z65" s="309"/>
      <c r="AA65" s="309"/>
      <c r="AB65" s="309"/>
      <c r="AC65" s="309"/>
      <c r="AD65" s="309"/>
      <c r="AE65" s="351"/>
      <c r="AF65" s="281"/>
      <c r="AG65" s="280"/>
      <c r="AH65" s="280"/>
      <c r="AI65" s="280"/>
      <c r="AJ65" s="280"/>
      <c r="AK65" s="280"/>
      <c r="AL65" s="280"/>
      <c r="AM65" s="286"/>
      <c r="AN65" s="270"/>
      <c r="AO65" s="270"/>
      <c r="AP65" s="270"/>
      <c r="AQ65" s="270"/>
      <c r="AR65" s="270"/>
      <c r="AS65" s="270"/>
      <c r="AT65" s="270"/>
      <c r="AU65" s="296"/>
      <c r="AV65" s="281"/>
      <c r="AW65" s="280"/>
      <c r="AX65" s="280"/>
      <c r="AY65" s="280"/>
      <c r="AZ65" s="280"/>
      <c r="BA65" s="280"/>
      <c r="BB65" s="280"/>
      <c r="BC65" s="286"/>
      <c r="BD65" s="281"/>
      <c r="BE65" s="280"/>
      <c r="BF65" s="280"/>
      <c r="BG65" s="280"/>
      <c r="BH65" s="280"/>
      <c r="BI65" s="280"/>
      <c r="BJ65" s="280"/>
      <c r="BK65" s="286"/>
      <c r="BL65" s="305"/>
      <c r="BM65" s="281"/>
      <c r="BN65" s="280"/>
      <c r="BO65" s="280"/>
      <c r="BP65" s="280"/>
      <c r="BQ65" s="280"/>
      <c r="BR65" s="280"/>
      <c r="BS65" s="280"/>
      <c r="BT65" s="286"/>
      <c r="BU65" s="281"/>
      <c r="BV65" s="270"/>
      <c r="BW65" s="270"/>
      <c r="BX65" s="270"/>
      <c r="BY65" s="270"/>
      <c r="BZ65" s="270"/>
      <c r="CA65" s="270"/>
      <c r="CB65" s="271"/>
      <c r="CC65" s="281"/>
      <c r="CD65" s="286"/>
    </row>
    <row r="66" spans="2:82" ht="12.6" customHeight="1" x14ac:dyDescent="0.25">
      <c r="B66" s="352">
        <v>20</v>
      </c>
      <c r="C66" s="334" t="s">
        <v>231</v>
      </c>
      <c r="D66" s="313" t="s">
        <v>260</v>
      </c>
      <c r="E66" s="313" t="s">
        <v>274</v>
      </c>
      <c r="F66" s="313" t="s">
        <v>181</v>
      </c>
      <c r="G66" s="330">
        <v>45078</v>
      </c>
      <c r="H66" s="313" t="s">
        <v>301</v>
      </c>
      <c r="I66" s="321">
        <v>1</v>
      </c>
      <c r="J66" s="315">
        <f t="shared" ref="J66" si="811">IF(I66="N",0,I66)</f>
        <v>1</v>
      </c>
      <c r="K66" s="313" t="s">
        <v>305</v>
      </c>
      <c r="L66" s="315">
        <f t="shared" si="591"/>
        <v>0</v>
      </c>
      <c r="M66" s="313" t="s">
        <v>307</v>
      </c>
      <c r="N66" s="313"/>
      <c r="O66" s="313">
        <v>100</v>
      </c>
      <c r="P66" s="316"/>
      <c r="Q66" s="314" t="s">
        <v>50</v>
      </c>
      <c r="R66" s="312">
        <f>VLOOKUP(Q66,vstupy!$B$17:$C$27,2,FALSE)</f>
        <v>0</v>
      </c>
      <c r="S66" s="313"/>
      <c r="T66" s="153" t="s">
        <v>51</v>
      </c>
      <c r="U66" s="227">
        <f>IFERROR(VLOOKUP(T66,[1]vstupy!$B$2:$C$12,2,FALSE),0)</f>
        <v>0</v>
      </c>
      <c r="V66" s="314" t="s">
        <v>50</v>
      </c>
      <c r="W66" s="338">
        <f>VLOOKUP(V66,vstupy!$B$17:$C$27,2,FALSE)</f>
        <v>0</v>
      </c>
      <c r="X66" s="336">
        <f t="shared" ref="X66" si="812">IFERROR(IF(J66=0,"N",N66/I66),0)</f>
        <v>0</v>
      </c>
      <c r="Y66" s="308">
        <f t="shared" ref="Y66" si="813">N66</f>
        <v>0</v>
      </c>
      <c r="Z66" s="308">
        <f t="shared" ref="Z66" si="814">IFERROR(IF(J66=0,"N",O66/I66),0)</f>
        <v>100</v>
      </c>
      <c r="AA66" s="308">
        <f t="shared" ref="AA66:AA102" si="815">O66</f>
        <v>100</v>
      </c>
      <c r="AB66" s="308">
        <f t="shared" ref="AB66" si="816">P66*R66</f>
        <v>0</v>
      </c>
      <c r="AC66" s="308">
        <f t="shared" si="59"/>
        <v>0</v>
      </c>
      <c r="AD66" s="349">
        <f t="shared" ref="AD66" si="817">IF(S66&gt;0,IF(W66&gt;0,($G$6/160)*(S66/60)*W66,0),IF(W66&gt;0,($G$6/160)*((U66+U67+U68)/60)*W66,0))</f>
        <v>0</v>
      </c>
      <c r="AE66" s="350">
        <f t="shared" si="15"/>
        <v>0</v>
      </c>
      <c r="AF66" s="281">
        <f>IF($M66="In (zvyšuje náklady)",X66,0)</f>
        <v>0</v>
      </c>
      <c r="AG66" s="280">
        <f t="shared" ref="AG66:AM66" si="818">IF($M66="In (zvyšuje náklady)",Y66,0)</f>
        <v>0</v>
      </c>
      <c r="AH66" s="280">
        <f t="shared" si="818"/>
        <v>100</v>
      </c>
      <c r="AI66" s="280">
        <f t="shared" si="818"/>
        <v>100</v>
      </c>
      <c r="AJ66" s="280">
        <f t="shared" si="818"/>
        <v>0</v>
      </c>
      <c r="AK66" s="280">
        <f t="shared" si="818"/>
        <v>0</v>
      </c>
      <c r="AL66" s="280">
        <f t="shared" si="818"/>
        <v>0</v>
      </c>
      <c r="AM66" s="286">
        <f t="shared" si="818"/>
        <v>0</v>
      </c>
      <c r="AN66" s="297">
        <f t="shared" ref="AN66" si="819">IF($M66="In (zvyšuje náklady)",0,X66)</f>
        <v>0</v>
      </c>
      <c r="AO66" s="297">
        <f t="shared" ref="AO66" si="820">IF($M66="In (zvyšuje náklady)",0,Y66)</f>
        <v>0</v>
      </c>
      <c r="AP66" s="297">
        <f t="shared" ref="AP66" si="821">IF($M66="In (zvyšuje náklady)",0,Z66)</f>
        <v>0</v>
      </c>
      <c r="AQ66" s="297">
        <f t="shared" ref="AQ66" si="822">IF($M66="In (zvyšuje náklady)",0,AA66)</f>
        <v>0</v>
      </c>
      <c r="AR66" s="297">
        <f t="shared" ref="AR66" si="823">IF($M66="In (zvyšuje náklady)",0,AB66)</f>
        <v>0</v>
      </c>
      <c r="AS66" s="297">
        <f t="shared" ref="AS66" si="824">IF($M66="In (zvyšuje náklady)",0,AC66)</f>
        <v>0</v>
      </c>
      <c r="AT66" s="297">
        <f t="shared" ref="AT66" si="825">IF($M66="In (zvyšuje náklady)",0,AD66)</f>
        <v>0</v>
      </c>
      <c r="AU66" s="295">
        <f t="shared" ref="AU66" si="826">IF($M66="In (zvyšuje náklady)",0,AE66)</f>
        <v>0</v>
      </c>
      <c r="AV66" s="281">
        <f t="shared" ref="AV66:BB66" si="827">IF($L66&gt;0,AF66,0)</f>
        <v>0</v>
      </c>
      <c r="AW66" s="280">
        <f t="shared" ref="AW66:AY66" si="828">IF($L66&gt;0,$L66*AV66,0)</f>
        <v>0</v>
      </c>
      <c r="AX66" s="280">
        <f t="shared" si="827"/>
        <v>0</v>
      </c>
      <c r="AY66" s="280">
        <f t="shared" si="828"/>
        <v>0</v>
      </c>
      <c r="AZ66" s="280">
        <f t="shared" si="827"/>
        <v>0</v>
      </c>
      <c r="BA66" s="280">
        <f t="shared" ref="BA66" si="829">IF($L66&gt;0,$L66*AZ66,0)</f>
        <v>0</v>
      </c>
      <c r="BB66" s="280">
        <f t="shared" si="827"/>
        <v>0</v>
      </c>
      <c r="BC66" s="286">
        <f t="shared" ref="BC66" si="830">IF($L66&gt;0,$L66*BB66,0)</f>
        <v>0</v>
      </c>
      <c r="BD66" s="281">
        <f t="shared" ref="BD66" si="831">IF($L66&gt;0,AN66,0)</f>
        <v>0</v>
      </c>
      <c r="BE66" s="280">
        <f t="shared" ref="BE66" si="832">IF($L66&gt;0,$L66*BD66,0)</f>
        <v>0</v>
      </c>
      <c r="BF66" s="280">
        <f t="shared" ref="BF66" si="833">IF($L66&gt;0,AP66,0)</f>
        <v>0</v>
      </c>
      <c r="BG66" s="280">
        <f t="shared" ref="BG66" si="834">IF($L66&gt;0,$L66*BF66,0)</f>
        <v>0</v>
      </c>
      <c r="BH66" s="280">
        <f t="shared" ref="BH66" si="835">IF($L66&gt;0,AR66,0)</f>
        <v>0</v>
      </c>
      <c r="BI66" s="280">
        <f t="shared" ref="BI66" si="836">IF($L66&gt;0,$L66*BH66,0)</f>
        <v>0</v>
      </c>
      <c r="BJ66" s="280">
        <f t="shared" ref="BJ66" si="837">IF($L66&gt;0,AT66,0)</f>
        <v>0</v>
      </c>
      <c r="BK66" s="286">
        <f t="shared" ref="BK66" si="838">IF($L66&gt;0,$L66*BJ66,0)</f>
        <v>0</v>
      </c>
      <c r="BL66" s="305">
        <f>IF(F66=vstupy!F$6,"1",0)</f>
        <v>0</v>
      </c>
      <c r="BM66" s="281">
        <f t="shared" ref="BM66" si="839">IF($BL66="1",AF66,0)</f>
        <v>0</v>
      </c>
      <c r="BN66" s="280">
        <f t="shared" ref="BN66" si="840">IF($BL66="1",AG66,0)</f>
        <v>0</v>
      </c>
      <c r="BO66" s="280">
        <f t="shared" ref="BO66" si="841">IF($BL66="1",AH66,0)</f>
        <v>0</v>
      </c>
      <c r="BP66" s="280">
        <f t="shared" ref="BP66" si="842">IF($BL66="1",AI66,0)</f>
        <v>0</v>
      </c>
      <c r="BQ66" s="280">
        <f t="shared" ref="BQ66" si="843">IF($BL66="1",AJ66,0)</f>
        <v>0</v>
      </c>
      <c r="BR66" s="280">
        <f t="shared" ref="BR66" si="844">IF($BL66="1",AK66,0)</f>
        <v>0</v>
      </c>
      <c r="BS66" s="280">
        <f t="shared" ref="BS66" si="845">IF($BL66="1",AL66,0)</f>
        <v>0</v>
      </c>
      <c r="BT66" s="286">
        <f t="shared" ref="BT66" si="846">IF($BL66="1",AM66,0)</f>
        <v>0</v>
      </c>
      <c r="BU66" s="281">
        <f t="shared" ref="BU66" si="847">IF($BL66="1",AN66,0)</f>
        <v>0</v>
      </c>
      <c r="BV66" s="270">
        <f t="shared" ref="BV66" si="848">IF($BL66="1",AO66,0)</f>
        <v>0</v>
      </c>
      <c r="BW66" s="270">
        <f t="shared" ref="BW66" si="849">IF($BL66="1",AP66,0)</f>
        <v>0</v>
      </c>
      <c r="BX66" s="270">
        <f t="shared" ref="BX66" si="850">IF($BL66="1",AQ66,0)</f>
        <v>0</v>
      </c>
      <c r="BY66" s="270">
        <f t="shared" ref="BY66" si="851">IF($BL66="1",AR66,0)</f>
        <v>0</v>
      </c>
      <c r="BZ66" s="270">
        <f t="shared" ref="BZ66" si="852">IF($BL66="1",AS66,0)</f>
        <v>0</v>
      </c>
      <c r="CA66" s="270">
        <f t="shared" ref="CA66" si="853">IF($BL66="1",AT66,0)</f>
        <v>0</v>
      </c>
      <c r="CB66" s="271">
        <f t="shared" ref="CB66" si="854">IF($BL66="1",AU66,0)</f>
        <v>0</v>
      </c>
      <c r="CC66" s="281">
        <f>IFERROR(IF($X66="N/A",Z66+AB66+AD66,X66+Z66+AB66+AD66),0)</f>
        <v>100</v>
      </c>
      <c r="CD66" s="286">
        <f>Y66+AA66+AC66+AE66</f>
        <v>100</v>
      </c>
    </row>
    <row r="67" spans="2:82" ht="12.6" customHeight="1" x14ac:dyDescent="0.25">
      <c r="B67" s="352"/>
      <c r="C67" s="334"/>
      <c r="D67" s="313"/>
      <c r="E67" s="313"/>
      <c r="F67" s="313"/>
      <c r="G67" s="330"/>
      <c r="H67" s="313"/>
      <c r="I67" s="321"/>
      <c r="J67" s="315"/>
      <c r="K67" s="313"/>
      <c r="L67" s="315"/>
      <c r="M67" s="313"/>
      <c r="N67" s="313"/>
      <c r="O67" s="313"/>
      <c r="P67" s="316"/>
      <c r="Q67" s="314"/>
      <c r="R67" s="312"/>
      <c r="S67" s="313"/>
      <c r="T67" s="153" t="s">
        <v>51</v>
      </c>
      <c r="U67" s="227">
        <f>IFERROR(VLOOKUP(T67,[1]vstupy!$B$2:$C$12,2,FALSE),0)</f>
        <v>0</v>
      </c>
      <c r="V67" s="314"/>
      <c r="W67" s="339"/>
      <c r="X67" s="336"/>
      <c r="Y67" s="309"/>
      <c r="Z67" s="309"/>
      <c r="AA67" s="309"/>
      <c r="AB67" s="309"/>
      <c r="AC67" s="309"/>
      <c r="AD67" s="309"/>
      <c r="AE67" s="351"/>
      <c r="AF67" s="281"/>
      <c r="AG67" s="280"/>
      <c r="AH67" s="280"/>
      <c r="AI67" s="280"/>
      <c r="AJ67" s="280"/>
      <c r="AK67" s="280"/>
      <c r="AL67" s="280"/>
      <c r="AM67" s="286"/>
      <c r="AN67" s="270"/>
      <c r="AO67" s="270"/>
      <c r="AP67" s="270"/>
      <c r="AQ67" s="270"/>
      <c r="AR67" s="270"/>
      <c r="AS67" s="270"/>
      <c r="AT67" s="270"/>
      <c r="AU67" s="296"/>
      <c r="AV67" s="281"/>
      <c r="AW67" s="280"/>
      <c r="AX67" s="280"/>
      <c r="AY67" s="280"/>
      <c r="AZ67" s="280"/>
      <c r="BA67" s="280"/>
      <c r="BB67" s="280"/>
      <c r="BC67" s="286"/>
      <c r="BD67" s="281"/>
      <c r="BE67" s="280"/>
      <c r="BF67" s="280"/>
      <c r="BG67" s="280"/>
      <c r="BH67" s="280"/>
      <c r="BI67" s="280"/>
      <c r="BJ67" s="280"/>
      <c r="BK67" s="286"/>
      <c r="BL67" s="305"/>
      <c r="BM67" s="281"/>
      <c r="BN67" s="280"/>
      <c r="BO67" s="280"/>
      <c r="BP67" s="280"/>
      <c r="BQ67" s="280"/>
      <c r="BR67" s="280"/>
      <c r="BS67" s="280"/>
      <c r="BT67" s="286"/>
      <c r="BU67" s="281"/>
      <c r="BV67" s="270"/>
      <c r="BW67" s="270"/>
      <c r="BX67" s="270"/>
      <c r="BY67" s="270"/>
      <c r="BZ67" s="270"/>
      <c r="CA67" s="270"/>
      <c r="CB67" s="271"/>
      <c r="CC67" s="281"/>
      <c r="CD67" s="286"/>
    </row>
    <row r="68" spans="2:82" ht="12.6" customHeight="1" x14ac:dyDescent="0.25">
      <c r="B68" s="352"/>
      <c r="C68" s="334"/>
      <c r="D68" s="313"/>
      <c r="E68" s="313"/>
      <c r="F68" s="313"/>
      <c r="G68" s="330"/>
      <c r="H68" s="313"/>
      <c r="I68" s="321"/>
      <c r="J68" s="315"/>
      <c r="K68" s="313"/>
      <c r="L68" s="315"/>
      <c r="M68" s="313"/>
      <c r="N68" s="313"/>
      <c r="O68" s="313"/>
      <c r="P68" s="316"/>
      <c r="Q68" s="314"/>
      <c r="R68" s="312"/>
      <c r="S68" s="313"/>
      <c r="T68" s="153" t="s">
        <v>51</v>
      </c>
      <c r="U68" s="227">
        <f>IFERROR(VLOOKUP(T68,[1]vstupy!$B$2:$C$12,2,FALSE),0)</f>
        <v>0</v>
      </c>
      <c r="V68" s="314"/>
      <c r="W68" s="339"/>
      <c r="X68" s="337"/>
      <c r="Y68" s="309"/>
      <c r="Z68" s="309"/>
      <c r="AA68" s="309"/>
      <c r="AB68" s="309"/>
      <c r="AC68" s="309"/>
      <c r="AD68" s="309"/>
      <c r="AE68" s="351"/>
      <c r="AF68" s="281"/>
      <c r="AG68" s="280"/>
      <c r="AH68" s="280"/>
      <c r="AI68" s="280"/>
      <c r="AJ68" s="280"/>
      <c r="AK68" s="280"/>
      <c r="AL68" s="280"/>
      <c r="AM68" s="286"/>
      <c r="AN68" s="270"/>
      <c r="AO68" s="270"/>
      <c r="AP68" s="270"/>
      <c r="AQ68" s="270"/>
      <c r="AR68" s="270"/>
      <c r="AS68" s="270"/>
      <c r="AT68" s="270"/>
      <c r="AU68" s="296"/>
      <c r="AV68" s="281"/>
      <c r="AW68" s="280"/>
      <c r="AX68" s="280"/>
      <c r="AY68" s="280"/>
      <c r="AZ68" s="280"/>
      <c r="BA68" s="280"/>
      <c r="BB68" s="280"/>
      <c r="BC68" s="286"/>
      <c r="BD68" s="281"/>
      <c r="BE68" s="280"/>
      <c r="BF68" s="280"/>
      <c r="BG68" s="280"/>
      <c r="BH68" s="280"/>
      <c r="BI68" s="280"/>
      <c r="BJ68" s="280"/>
      <c r="BK68" s="286"/>
      <c r="BL68" s="305"/>
      <c r="BM68" s="281"/>
      <c r="BN68" s="280"/>
      <c r="BO68" s="280"/>
      <c r="BP68" s="280"/>
      <c r="BQ68" s="280"/>
      <c r="BR68" s="280"/>
      <c r="BS68" s="280"/>
      <c r="BT68" s="286"/>
      <c r="BU68" s="281"/>
      <c r="BV68" s="270"/>
      <c r="BW68" s="270"/>
      <c r="BX68" s="270"/>
      <c r="BY68" s="270"/>
      <c r="BZ68" s="270"/>
      <c r="CA68" s="270"/>
      <c r="CB68" s="271"/>
      <c r="CC68" s="281"/>
      <c r="CD68" s="286"/>
    </row>
    <row r="69" spans="2:82" ht="12.6" customHeight="1" x14ac:dyDescent="0.25">
      <c r="B69" s="352">
        <v>21</v>
      </c>
      <c r="C69" s="334" t="s">
        <v>232</v>
      </c>
      <c r="D69" s="313" t="s">
        <v>260</v>
      </c>
      <c r="E69" s="313" t="s">
        <v>274</v>
      </c>
      <c r="F69" s="313" t="s">
        <v>181</v>
      </c>
      <c r="G69" s="330">
        <v>45078</v>
      </c>
      <c r="H69" s="313" t="s">
        <v>298</v>
      </c>
      <c r="I69" s="313">
        <v>1</v>
      </c>
      <c r="J69" s="315">
        <f t="shared" ref="J69" si="855">IF(I69="N",0,I69)</f>
        <v>1</v>
      </c>
      <c r="K69" s="313" t="s">
        <v>305</v>
      </c>
      <c r="L69" s="315">
        <f t="shared" si="591"/>
        <v>0</v>
      </c>
      <c r="M69" s="313" t="s">
        <v>307</v>
      </c>
      <c r="N69" s="313"/>
      <c r="O69" s="313">
        <v>33</v>
      </c>
      <c r="P69" s="316"/>
      <c r="Q69" s="314" t="s">
        <v>50</v>
      </c>
      <c r="R69" s="312">
        <f>VLOOKUP(Q69,vstupy!$B$17:$C$27,2,FALSE)</f>
        <v>0</v>
      </c>
      <c r="S69" s="313"/>
      <c r="T69" s="153" t="s">
        <v>51</v>
      </c>
      <c r="U69" s="227">
        <f>IFERROR(VLOOKUP(T69,[1]vstupy!$B$2:$C$12,2,FALSE),0)</f>
        <v>0</v>
      </c>
      <c r="V69" s="314" t="s">
        <v>50</v>
      </c>
      <c r="W69" s="338">
        <f>VLOOKUP(V69,vstupy!$B$17:$C$27,2,FALSE)</f>
        <v>0</v>
      </c>
      <c r="X69" s="336">
        <f t="shared" ref="X69" si="856">IFERROR(IF(J69=0,"N",N69/I69),0)</f>
        <v>0</v>
      </c>
      <c r="Y69" s="308">
        <f t="shared" ref="Y69" si="857">N69</f>
        <v>0</v>
      </c>
      <c r="Z69" s="308">
        <f t="shared" ref="Z69" si="858">IFERROR(IF(J69=0,"N",O69/I69),0)</f>
        <v>33</v>
      </c>
      <c r="AA69" s="308">
        <f t="shared" ref="AA69:AA105" si="859">O69</f>
        <v>33</v>
      </c>
      <c r="AB69" s="308">
        <f t="shared" ref="AB69" si="860">P69*R69</f>
        <v>0</v>
      </c>
      <c r="AC69" s="308">
        <f t="shared" si="59"/>
        <v>0</v>
      </c>
      <c r="AD69" s="349">
        <f t="shared" ref="AD69" si="861">IF(S69&gt;0,IF(W69&gt;0,($G$6/160)*(S69/60)*W69,0),IF(W69&gt;0,($G$6/160)*((U69+U70+U71)/60)*W69,0))</f>
        <v>0</v>
      </c>
      <c r="AE69" s="350">
        <f t="shared" si="15"/>
        <v>0</v>
      </c>
      <c r="AF69" s="281">
        <f>IF($M69="In (zvyšuje náklady)",X69,0)</f>
        <v>0</v>
      </c>
      <c r="AG69" s="280">
        <f t="shared" ref="AG69:AM69" si="862">IF($M69="In (zvyšuje náklady)",Y69,0)</f>
        <v>0</v>
      </c>
      <c r="AH69" s="280">
        <f t="shared" si="862"/>
        <v>33</v>
      </c>
      <c r="AI69" s="280">
        <f t="shared" si="862"/>
        <v>33</v>
      </c>
      <c r="AJ69" s="280">
        <f t="shared" si="862"/>
        <v>0</v>
      </c>
      <c r="AK69" s="280">
        <f t="shared" si="862"/>
        <v>0</v>
      </c>
      <c r="AL69" s="280">
        <f t="shared" si="862"/>
        <v>0</v>
      </c>
      <c r="AM69" s="286">
        <f t="shared" si="862"/>
        <v>0</v>
      </c>
      <c r="AN69" s="297">
        <f t="shared" ref="AN69" si="863">IF($M69="In (zvyšuje náklady)",0,X69)</f>
        <v>0</v>
      </c>
      <c r="AO69" s="297">
        <f t="shared" ref="AO69" si="864">IF($M69="In (zvyšuje náklady)",0,Y69)</f>
        <v>0</v>
      </c>
      <c r="AP69" s="297">
        <f t="shared" ref="AP69" si="865">IF($M69="In (zvyšuje náklady)",0,Z69)</f>
        <v>0</v>
      </c>
      <c r="AQ69" s="297">
        <f t="shared" ref="AQ69" si="866">IF($M69="In (zvyšuje náklady)",0,AA69)</f>
        <v>0</v>
      </c>
      <c r="AR69" s="297">
        <f t="shared" ref="AR69" si="867">IF($M69="In (zvyšuje náklady)",0,AB69)</f>
        <v>0</v>
      </c>
      <c r="AS69" s="297">
        <f t="shared" ref="AS69" si="868">IF($M69="In (zvyšuje náklady)",0,AC69)</f>
        <v>0</v>
      </c>
      <c r="AT69" s="297">
        <f t="shared" ref="AT69" si="869">IF($M69="In (zvyšuje náklady)",0,AD69)</f>
        <v>0</v>
      </c>
      <c r="AU69" s="295">
        <f t="shared" ref="AU69" si="870">IF($M69="In (zvyšuje náklady)",0,AE69)</f>
        <v>0</v>
      </c>
      <c r="AV69" s="281">
        <f t="shared" ref="AV69:BB69" si="871">IF($L69&gt;0,AF69,0)</f>
        <v>0</v>
      </c>
      <c r="AW69" s="280">
        <f t="shared" ref="AW69:AY69" si="872">IF($L69&gt;0,$L69*AV69,0)</f>
        <v>0</v>
      </c>
      <c r="AX69" s="280">
        <f t="shared" si="871"/>
        <v>0</v>
      </c>
      <c r="AY69" s="280">
        <f t="shared" si="872"/>
        <v>0</v>
      </c>
      <c r="AZ69" s="280">
        <f t="shared" si="871"/>
        <v>0</v>
      </c>
      <c r="BA69" s="280">
        <f t="shared" ref="BA69" si="873">IF($L69&gt;0,$L69*AZ69,0)</f>
        <v>0</v>
      </c>
      <c r="BB69" s="280">
        <f t="shared" si="871"/>
        <v>0</v>
      </c>
      <c r="BC69" s="286">
        <f t="shared" ref="BC69" si="874">IF($L69&gt;0,$L69*BB69,0)</f>
        <v>0</v>
      </c>
      <c r="BD69" s="281">
        <f t="shared" ref="BD69" si="875">IF($L69&gt;0,AN69,0)</f>
        <v>0</v>
      </c>
      <c r="BE69" s="280">
        <f t="shared" ref="BE69" si="876">IF($L69&gt;0,$L69*BD69,0)</f>
        <v>0</v>
      </c>
      <c r="BF69" s="280">
        <f t="shared" ref="BF69" si="877">IF($L69&gt;0,AP69,0)</f>
        <v>0</v>
      </c>
      <c r="BG69" s="280">
        <f t="shared" ref="BG69" si="878">IF($L69&gt;0,$L69*BF69,0)</f>
        <v>0</v>
      </c>
      <c r="BH69" s="280">
        <f t="shared" ref="BH69" si="879">IF($L69&gt;0,AR69,0)</f>
        <v>0</v>
      </c>
      <c r="BI69" s="280">
        <f t="shared" ref="BI69" si="880">IF($L69&gt;0,$L69*BH69,0)</f>
        <v>0</v>
      </c>
      <c r="BJ69" s="280">
        <f t="shared" ref="BJ69" si="881">IF($L69&gt;0,AT69,0)</f>
        <v>0</v>
      </c>
      <c r="BK69" s="286">
        <f t="shared" ref="BK69" si="882">IF($L69&gt;0,$L69*BJ69,0)</f>
        <v>0</v>
      </c>
      <c r="BL69" s="305">
        <f>IF(F69=vstupy!F$6,"1",0)</f>
        <v>0</v>
      </c>
      <c r="BM69" s="281">
        <f t="shared" ref="BM69" si="883">IF($BL69="1",AF69,0)</f>
        <v>0</v>
      </c>
      <c r="BN69" s="280">
        <f t="shared" ref="BN69" si="884">IF($BL69="1",AG69,0)</f>
        <v>0</v>
      </c>
      <c r="BO69" s="280">
        <f t="shared" ref="BO69" si="885">IF($BL69="1",AH69,0)</f>
        <v>0</v>
      </c>
      <c r="BP69" s="280">
        <f t="shared" ref="BP69" si="886">IF($BL69="1",AI69,0)</f>
        <v>0</v>
      </c>
      <c r="BQ69" s="280">
        <f t="shared" ref="BQ69" si="887">IF($BL69="1",AJ69,0)</f>
        <v>0</v>
      </c>
      <c r="BR69" s="280">
        <f t="shared" ref="BR69" si="888">IF($BL69="1",AK69,0)</f>
        <v>0</v>
      </c>
      <c r="BS69" s="280">
        <f t="shared" ref="BS69" si="889">IF($BL69="1",AL69,0)</f>
        <v>0</v>
      </c>
      <c r="BT69" s="286">
        <f t="shared" ref="BT69" si="890">IF($BL69="1",AM69,0)</f>
        <v>0</v>
      </c>
      <c r="BU69" s="281">
        <f t="shared" ref="BU69" si="891">IF($BL69="1",AN69,0)</f>
        <v>0</v>
      </c>
      <c r="BV69" s="270">
        <f t="shared" ref="BV69" si="892">IF($BL69="1",AO69,0)</f>
        <v>0</v>
      </c>
      <c r="BW69" s="270">
        <f t="shared" ref="BW69" si="893">IF($BL69="1",AP69,0)</f>
        <v>0</v>
      </c>
      <c r="BX69" s="270">
        <f t="shared" ref="BX69" si="894">IF($BL69="1",AQ69,0)</f>
        <v>0</v>
      </c>
      <c r="BY69" s="270">
        <f t="shared" ref="BY69" si="895">IF($BL69="1",AR69,0)</f>
        <v>0</v>
      </c>
      <c r="BZ69" s="270">
        <f t="shared" ref="BZ69" si="896">IF($BL69="1",AS69,0)</f>
        <v>0</v>
      </c>
      <c r="CA69" s="270">
        <f t="shared" ref="CA69" si="897">IF($BL69="1",AT69,0)</f>
        <v>0</v>
      </c>
      <c r="CB69" s="271">
        <f t="shared" ref="CB69" si="898">IF($BL69="1",AU69,0)</f>
        <v>0</v>
      </c>
      <c r="CC69" s="281">
        <f>IFERROR(IF($X69="N/A",Z69+AB69+AD69,X69+Z69+AB69+AD69),0)</f>
        <v>33</v>
      </c>
      <c r="CD69" s="286">
        <f>Y69+AA69+AC69+AE69</f>
        <v>33</v>
      </c>
    </row>
    <row r="70" spans="2:82" ht="12.6" customHeight="1" x14ac:dyDescent="0.25">
      <c r="B70" s="352"/>
      <c r="C70" s="334"/>
      <c r="D70" s="313"/>
      <c r="E70" s="313"/>
      <c r="F70" s="313"/>
      <c r="G70" s="330"/>
      <c r="H70" s="313"/>
      <c r="I70" s="313"/>
      <c r="J70" s="315"/>
      <c r="K70" s="313"/>
      <c r="L70" s="315"/>
      <c r="M70" s="313"/>
      <c r="N70" s="313"/>
      <c r="O70" s="313"/>
      <c r="P70" s="316"/>
      <c r="Q70" s="314"/>
      <c r="R70" s="312"/>
      <c r="S70" s="313"/>
      <c r="T70" s="153" t="s">
        <v>51</v>
      </c>
      <c r="U70" s="227">
        <f>IFERROR(VLOOKUP(T70,[1]vstupy!$B$2:$C$12,2,FALSE),0)</f>
        <v>0</v>
      </c>
      <c r="V70" s="314"/>
      <c r="W70" s="339"/>
      <c r="X70" s="336"/>
      <c r="Y70" s="309"/>
      <c r="Z70" s="309"/>
      <c r="AA70" s="309"/>
      <c r="AB70" s="309"/>
      <c r="AC70" s="309"/>
      <c r="AD70" s="309"/>
      <c r="AE70" s="351"/>
      <c r="AF70" s="281"/>
      <c r="AG70" s="280"/>
      <c r="AH70" s="280"/>
      <c r="AI70" s="280"/>
      <c r="AJ70" s="280"/>
      <c r="AK70" s="280"/>
      <c r="AL70" s="280"/>
      <c r="AM70" s="286"/>
      <c r="AN70" s="270"/>
      <c r="AO70" s="270"/>
      <c r="AP70" s="270"/>
      <c r="AQ70" s="270"/>
      <c r="AR70" s="270"/>
      <c r="AS70" s="270"/>
      <c r="AT70" s="270"/>
      <c r="AU70" s="296"/>
      <c r="AV70" s="281"/>
      <c r="AW70" s="280"/>
      <c r="AX70" s="280"/>
      <c r="AY70" s="280"/>
      <c r="AZ70" s="280"/>
      <c r="BA70" s="280"/>
      <c r="BB70" s="280"/>
      <c r="BC70" s="286"/>
      <c r="BD70" s="281"/>
      <c r="BE70" s="280"/>
      <c r="BF70" s="280"/>
      <c r="BG70" s="280"/>
      <c r="BH70" s="280"/>
      <c r="BI70" s="280"/>
      <c r="BJ70" s="280"/>
      <c r="BK70" s="286"/>
      <c r="BL70" s="305"/>
      <c r="BM70" s="281"/>
      <c r="BN70" s="280"/>
      <c r="BO70" s="280"/>
      <c r="BP70" s="280"/>
      <c r="BQ70" s="280"/>
      <c r="BR70" s="280"/>
      <c r="BS70" s="280"/>
      <c r="BT70" s="286"/>
      <c r="BU70" s="281"/>
      <c r="BV70" s="270"/>
      <c r="BW70" s="270"/>
      <c r="BX70" s="270"/>
      <c r="BY70" s="270"/>
      <c r="BZ70" s="270"/>
      <c r="CA70" s="270"/>
      <c r="CB70" s="271"/>
      <c r="CC70" s="281"/>
      <c r="CD70" s="286"/>
    </row>
    <row r="71" spans="2:82" ht="12.6" customHeight="1" x14ac:dyDescent="0.25">
      <c r="B71" s="352"/>
      <c r="C71" s="334"/>
      <c r="D71" s="313"/>
      <c r="E71" s="313"/>
      <c r="F71" s="313"/>
      <c r="G71" s="330"/>
      <c r="H71" s="313"/>
      <c r="I71" s="313"/>
      <c r="J71" s="315"/>
      <c r="K71" s="313"/>
      <c r="L71" s="315"/>
      <c r="M71" s="313"/>
      <c r="N71" s="313"/>
      <c r="O71" s="313"/>
      <c r="P71" s="316"/>
      <c r="Q71" s="314"/>
      <c r="R71" s="312"/>
      <c r="S71" s="313"/>
      <c r="T71" s="153" t="s">
        <v>51</v>
      </c>
      <c r="U71" s="227">
        <f>IFERROR(VLOOKUP(T71,[1]vstupy!$B$2:$C$12,2,FALSE),0)</f>
        <v>0</v>
      </c>
      <c r="V71" s="314"/>
      <c r="W71" s="339"/>
      <c r="X71" s="337"/>
      <c r="Y71" s="309"/>
      <c r="Z71" s="309"/>
      <c r="AA71" s="309"/>
      <c r="AB71" s="309"/>
      <c r="AC71" s="309"/>
      <c r="AD71" s="309"/>
      <c r="AE71" s="351"/>
      <c r="AF71" s="281"/>
      <c r="AG71" s="280"/>
      <c r="AH71" s="280"/>
      <c r="AI71" s="280"/>
      <c r="AJ71" s="280"/>
      <c r="AK71" s="280"/>
      <c r="AL71" s="280"/>
      <c r="AM71" s="286"/>
      <c r="AN71" s="270"/>
      <c r="AO71" s="270"/>
      <c r="AP71" s="270"/>
      <c r="AQ71" s="270"/>
      <c r="AR71" s="270"/>
      <c r="AS71" s="270"/>
      <c r="AT71" s="270"/>
      <c r="AU71" s="296"/>
      <c r="AV71" s="281"/>
      <c r="AW71" s="280"/>
      <c r="AX71" s="280"/>
      <c r="AY71" s="280"/>
      <c r="AZ71" s="280"/>
      <c r="BA71" s="280"/>
      <c r="BB71" s="280"/>
      <c r="BC71" s="286"/>
      <c r="BD71" s="281"/>
      <c r="BE71" s="280"/>
      <c r="BF71" s="280"/>
      <c r="BG71" s="280"/>
      <c r="BH71" s="280"/>
      <c r="BI71" s="280"/>
      <c r="BJ71" s="280"/>
      <c r="BK71" s="286"/>
      <c r="BL71" s="305"/>
      <c r="BM71" s="281"/>
      <c r="BN71" s="280"/>
      <c r="BO71" s="280"/>
      <c r="BP71" s="280"/>
      <c r="BQ71" s="280"/>
      <c r="BR71" s="280"/>
      <c r="BS71" s="280"/>
      <c r="BT71" s="286"/>
      <c r="BU71" s="281"/>
      <c r="BV71" s="270"/>
      <c r="BW71" s="270"/>
      <c r="BX71" s="270"/>
      <c r="BY71" s="270"/>
      <c r="BZ71" s="270"/>
      <c r="CA71" s="270"/>
      <c r="CB71" s="271"/>
      <c r="CC71" s="281"/>
      <c r="CD71" s="286"/>
    </row>
    <row r="72" spans="2:82" ht="12.6" customHeight="1" x14ac:dyDescent="0.25">
      <c r="B72" s="352">
        <v>22</v>
      </c>
      <c r="C72" s="334" t="s">
        <v>233</v>
      </c>
      <c r="D72" s="313" t="s">
        <v>261</v>
      </c>
      <c r="E72" s="313" t="s">
        <v>276</v>
      </c>
      <c r="F72" s="313" t="s">
        <v>181</v>
      </c>
      <c r="G72" s="330">
        <v>45078</v>
      </c>
      <c r="H72" s="313" t="s">
        <v>298</v>
      </c>
      <c r="I72" s="313">
        <v>56</v>
      </c>
      <c r="J72" s="315">
        <f t="shared" ref="J72" si="899">IF(I72="N",0,I72)</f>
        <v>56</v>
      </c>
      <c r="K72" s="313" t="s">
        <v>305</v>
      </c>
      <c r="L72" s="315">
        <f t="shared" si="591"/>
        <v>0</v>
      </c>
      <c r="M72" s="313" t="s">
        <v>307</v>
      </c>
      <c r="N72" s="313"/>
      <c r="O72" s="313">
        <v>40</v>
      </c>
      <c r="P72" s="316"/>
      <c r="Q72" s="314" t="s">
        <v>50</v>
      </c>
      <c r="R72" s="312">
        <f>VLOOKUP(Q72,vstupy!$B$17:$C$27,2,FALSE)</f>
        <v>0</v>
      </c>
      <c r="S72" s="313"/>
      <c r="T72" s="153" t="s">
        <v>51</v>
      </c>
      <c r="U72" s="227">
        <f>IFERROR(VLOOKUP(T72,[1]vstupy!$B$2:$C$12,2,FALSE),0)</f>
        <v>0</v>
      </c>
      <c r="V72" s="314" t="s">
        <v>50</v>
      </c>
      <c r="W72" s="338">
        <f>VLOOKUP(V72,vstupy!$B$17:$C$27,2,FALSE)</f>
        <v>0</v>
      </c>
      <c r="X72" s="336">
        <f t="shared" ref="X72" si="900">IFERROR(IF(J72=0,"N",N72/I72),0)</f>
        <v>0</v>
      </c>
      <c r="Y72" s="308">
        <f t="shared" ref="Y72" si="901">N72</f>
        <v>0</v>
      </c>
      <c r="Z72" s="308">
        <f t="shared" ref="Z72" si="902">IFERROR(IF(J72=0,"N",O72/I72),0)</f>
        <v>0.7142857142857143</v>
      </c>
      <c r="AA72" s="308">
        <f t="shared" ref="AA72:AA108" si="903">O72</f>
        <v>40</v>
      </c>
      <c r="AB72" s="308">
        <f t="shared" ref="AB72" si="904">P72*R72</f>
        <v>0</v>
      </c>
      <c r="AC72" s="308">
        <f t="shared" si="59"/>
        <v>0</v>
      </c>
      <c r="AD72" s="349">
        <f t="shared" ref="AD72" si="905">IF(S72&gt;0,IF(W72&gt;0,($G$6/160)*(S72/60)*W72,0),IF(W72&gt;0,($G$6/160)*((U72+U73+U74)/60)*W72,0))</f>
        <v>0</v>
      </c>
      <c r="AE72" s="350">
        <f t="shared" si="15"/>
        <v>0</v>
      </c>
      <c r="AF72" s="281">
        <f>IF($M72="In (zvyšuje náklady)",X72,0)</f>
        <v>0</v>
      </c>
      <c r="AG72" s="280">
        <f t="shared" ref="AG72:AM72" si="906">IF($M72="In (zvyšuje náklady)",Y72,0)</f>
        <v>0</v>
      </c>
      <c r="AH72" s="280">
        <f t="shared" si="906"/>
        <v>0.7142857142857143</v>
      </c>
      <c r="AI72" s="280">
        <f t="shared" si="906"/>
        <v>40</v>
      </c>
      <c r="AJ72" s="280">
        <f t="shared" si="906"/>
        <v>0</v>
      </c>
      <c r="AK72" s="280">
        <f t="shared" si="906"/>
        <v>0</v>
      </c>
      <c r="AL72" s="280">
        <f t="shared" si="906"/>
        <v>0</v>
      </c>
      <c r="AM72" s="286">
        <f t="shared" si="906"/>
        <v>0</v>
      </c>
      <c r="AN72" s="297">
        <f t="shared" ref="AN72" si="907">IF($M72="In (zvyšuje náklady)",0,X72)</f>
        <v>0</v>
      </c>
      <c r="AO72" s="297">
        <f t="shared" ref="AO72" si="908">IF($M72="In (zvyšuje náklady)",0,Y72)</f>
        <v>0</v>
      </c>
      <c r="AP72" s="297">
        <f t="shared" ref="AP72" si="909">IF($M72="In (zvyšuje náklady)",0,Z72)</f>
        <v>0</v>
      </c>
      <c r="AQ72" s="297">
        <f t="shared" ref="AQ72" si="910">IF($M72="In (zvyšuje náklady)",0,AA72)</f>
        <v>0</v>
      </c>
      <c r="AR72" s="297">
        <f t="shared" ref="AR72" si="911">IF($M72="In (zvyšuje náklady)",0,AB72)</f>
        <v>0</v>
      </c>
      <c r="AS72" s="297">
        <f t="shared" ref="AS72" si="912">IF($M72="In (zvyšuje náklady)",0,AC72)</f>
        <v>0</v>
      </c>
      <c r="AT72" s="297">
        <f t="shared" ref="AT72" si="913">IF($M72="In (zvyšuje náklady)",0,AD72)</f>
        <v>0</v>
      </c>
      <c r="AU72" s="295">
        <f t="shared" ref="AU72" si="914">IF($M72="In (zvyšuje náklady)",0,AE72)</f>
        <v>0</v>
      </c>
      <c r="AV72" s="281">
        <f t="shared" ref="AV72:BB72" si="915">IF($L72&gt;0,AF72,0)</f>
        <v>0</v>
      </c>
      <c r="AW72" s="280">
        <f t="shared" ref="AW72:AY72" si="916">IF($L72&gt;0,$L72*AV72,0)</f>
        <v>0</v>
      </c>
      <c r="AX72" s="280">
        <f t="shared" si="915"/>
        <v>0</v>
      </c>
      <c r="AY72" s="280">
        <f t="shared" si="916"/>
        <v>0</v>
      </c>
      <c r="AZ72" s="280">
        <f t="shared" si="915"/>
        <v>0</v>
      </c>
      <c r="BA72" s="280">
        <f t="shared" ref="BA72" si="917">IF($L72&gt;0,$L72*AZ72,0)</f>
        <v>0</v>
      </c>
      <c r="BB72" s="280">
        <f t="shared" si="915"/>
        <v>0</v>
      </c>
      <c r="BC72" s="286">
        <f t="shared" ref="BC72" si="918">IF($L72&gt;0,$L72*BB72,0)</f>
        <v>0</v>
      </c>
      <c r="BD72" s="281">
        <f t="shared" ref="BD72" si="919">IF($L72&gt;0,AN72,0)</f>
        <v>0</v>
      </c>
      <c r="BE72" s="280">
        <f t="shared" ref="BE72" si="920">IF($L72&gt;0,$L72*BD72,0)</f>
        <v>0</v>
      </c>
      <c r="BF72" s="280">
        <f t="shared" ref="BF72" si="921">IF($L72&gt;0,AP72,0)</f>
        <v>0</v>
      </c>
      <c r="BG72" s="280">
        <f t="shared" ref="BG72" si="922">IF($L72&gt;0,$L72*BF72,0)</f>
        <v>0</v>
      </c>
      <c r="BH72" s="280">
        <f t="shared" ref="BH72" si="923">IF($L72&gt;0,AR72,0)</f>
        <v>0</v>
      </c>
      <c r="BI72" s="280">
        <f t="shared" ref="BI72" si="924">IF($L72&gt;0,$L72*BH72,0)</f>
        <v>0</v>
      </c>
      <c r="BJ72" s="280">
        <f t="shared" ref="BJ72" si="925">IF($L72&gt;0,AT72,0)</f>
        <v>0</v>
      </c>
      <c r="BK72" s="286">
        <f t="shared" ref="BK72" si="926">IF($L72&gt;0,$L72*BJ72,0)</f>
        <v>0</v>
      </c>
      <c r="BL72" s="305">
        <f>IF(F72=vstupy!F$6,"1",0)</f>
        <v>0</v>
      </c>
      <c r="BM72" s="281">
        <f t="shared" ref="BM72" si="927">IF($BL72="1",AF72,0)</f>
        <v>0</v>
      </c>
      <c r="BN72" s="280">
        <f t="shared" ref="BN72" si="928">IF($BL72="1",AG72,0)</f>
        <v>0</v>
      </c>
      <c r="BO72" s="280">
        <f t="shared" ref="BO72" si="929">IF($BL72="1",AH72,0)</f>
        <v>0</v>
      </c>
      <c r="BP72" s="280">
        <f t="shared" ref="BP72" si="930">IF($BL72="1",AI72,0)</f>
        <v>0</v>
      </c>
      <c r="BQ72" s="280">
        <f t="shared" ref="BQ72" si="931">IF($BL72="1",AJ72,0)</f>
        <v>0</v>
      </c>
      <c r="BR72" s="280">
        <f t="shared" ref="BR72" si="932">IF($BL72="1",AK72,0)</f>
        <v>0</v>
      </c>
      <c r="BS72" s="280">
        <f t="shared" ref="BS72" si="933">IF($BL72="1",AL72,0)</f>
        <v>0</v>
      </c>
      <c r="BT72" s="286">
        <f t="shared" ref="BT72" si="934">IF($BL72="1",AM72,0)</f>
        <v>0</v>
      </c>
      <c r="BU72" s="281">
        <f t="shared" ref="BU72" si="935">IF($BL72="1",AN72,0)</f>
        <v>0</v>
      </c>
      <c r="BV72" s="270">
        <f t="shared" ref="BV72" si="936">IF($BL72="1",AO72,0)</f>
        <v>0</v>
      </c>
      <c r="BW72" s="270">
        <f t="shared" ref="BW72" si="937">IF($BL72="1",AP72,0)</f>
        <v>0</v>
      </c>
      <c r="BX72" s="270">
        <f t="shared" ref="BX72" si="938">IF($BL72="1",AQ72,0)</f>
        <v>0</v>
      </c>
      <c r="BY72" s="270">
        <f t="shared" ref="BY72" si="939">IF($BL72="1",AR72,0)</f>
        <v>0</v>
      </c>
      <c r="BZ72" s="270">
        <f t="shared" ref="BZ72" si="940">IF($BL72="1",AS72,0)</f>
        <v>0</v>
      </c>
      <c r="CA72" s="270">
        <f t="shared" ref="CA72" si="941">IF($BL72="1",AT72,0)</f>
        <v>0</v>
      </c>
      <c r="CB72" s="271">
        <f t="shared" ref="CB72" si="942">IF($BL72="1",AU72,0)</f>
        <v>0</v>
      </c>
      <c r="CC72" s="281">
        <f>IFERROR(IF($X72="N/A",Z72+AB72+AD72,X72+Z72+AB72+AD72),0)</f>
        <v>0.7142857142857143</v>
      </c>
      <c r="CD72" s="286">
        <f>Y72+AA72+AC72+AE72</f>
        <v>40</v>
      </c>
    </row>
    <row r="73" spans="2:82" ht="12.6" customHeight="1" x14ac:dyDescent="0.25">
      <c r="B73" s="352"/>
      <c r="C73" s="334"/>
      <c r="D73" s="313"/>
      <c r="E73" s="313"/>
      <c r="F73" s="313"/>
      <c r="G73" s="330"/>
      <c r="H73" s="313"/>
      <c r="I73" s="313"/>
      <c r="J73" s="315"/>
      <c r="K73" s="313"/>
      <c r="L73" s="315"/>
      <c r="M73" s="313"/>
      <c r="N73" s="313"/>
      <c r="O73" s="313"/>
      <c r="P73" s="316"/>
      <c r="Q73" s="314"/>
      <c r="R73" s="312"/>
      <c r="S73" s="313"/>
      <c r="T73" s="153" t="s">
        <v>51</v>
      </c>
      <c r="U73" s="227">
        <f>IFERROR(VLOOKUP(T73,[1]vstupy!$B$2:$C$12,2,FALSE),0)</f>
        <v>0</v>
      </c>
      <c r="V73" s="314"/>
      <c r="W73" s="339"/>
      <c r="X73" s="336"/>
      <c r="Y73" s="309"/>
      <c r="Z73" s="309"/>
      <c r="AA73" s="309"/>
      <c r="AB73" s="309"/>
      <c r="AC73" s="309"/>
      <c r="AD73" s="309"/>
      <c r="AE73" s="351"/>
      <c r="AF73" s="281"/>
      <c r="AG73" s="280"/>
      <c r="AH73" s="280"/>
      <c r="AI73" s="280"/>
      <c r="AJ73" s="280"/>
      <c r="AK73" s="280"/>
      <c r="AL73" s="280"/>
      <c r="AM73" s="286"/>
      <c r="AN73" s="270"/>
      <c r="AO73" s="270"/>
      <c r="AP73" s="270"/>
      <c r="AQ73" s="270"/>
      <c r="AR73" s="270"/>
      <c r="AS73" s="270"/>
      <c r="AT73" s="270"/>
      <c r="AU73" s="296"/>
      <c r="AV73" s="281"/>
      <c r="AW73" s="280"/>
      <c r="AX73" s="280"/>
      <c r="AY73" s="280"/>
      <c r="AZ73" s="280"/>
      <c r="BA73" s="280"/>
      <c r="BB73" s="280"/>
      <c r="BC73" s="286"/>
      <c r="BD73" s="281"/>
      <c r="BE73" s="280"/>
      <c r="BF73" s="280"/>
      <c r="BG73" s="280"/>
      <c r="BH73" s="280"/>
      <c r="BI73" s="280"/>
      <c r="BJ73" s="280"/>
      <c r="BK73" s="286"/>
      <c r="BL73" s="305"/>
      <c r="BM73" s="281"/>
      <c r="BN73" s="280"/>
      <c r="BO73" s="280"/>
      <c r="BP73" s="280"/>
      <c r="BQ73" s="280"/>
      <c r="BR73" s="280"/>
      <c r="BS73" s="280"/>
      <c r="BT73" s="286"/>
      <c r="BU73" s="281"/>
      <c r="BV73" s="270"/>
      <c r="BW73" s="270"/>
      <c r="BX73" s="270"/>
      <c r="BY73" s="270"/>
      <c r="BZ73" s="270"/>
      <c r="CA73" s="270"/>
      <c r="CB73" s="271"/>
      <c r="CC73" s="281"/>
      <c r="CD73" s="286"/>
    </row>
    <row r="74" spans="2:82" ht="12.6" customHeight="1" x14ac:dyDescent="0.25">
      <c r="B74" s="352"/>
      <c r="C74" s="334"/>
      <c r="D74" s="313"/>
      <c r="E74" s="313"/>
      <c r="F74" s="313"/>
      <c r="G74" s="330"/>
      <c r="H74" s="313"/>
      <c r="I74" s="313"/>
      <c r="J74" s="315"/>
      <c r="K74" s="313"/>
      <c r="L74" s="315"/>
      <c r="M74" s="313"/>
      <c r="N74" s="313"/>
      <c r="O74" s="313"/>
      <c r="P74" s="316"/>
      <c r="Q74" s="314"/>
      <c r="R74" s="312"/>
      <c r="S74" s="313"/>
      <c r="T74" s="153" t="s">
        <v>51</v>
      </c>
      <c r="U74" s="227">
        <f>IFERROR(VLOOKUP(T74,[1]vstupy!$B$2:$C$12,2,FALSE),0)</f>
        <v>0</v>
      </c>
      <c r="V74" s="314"/>
      <c r="W74" s="339"/>
      <c r="X74" s="337"/>
      <c r="Y74" s="309"/>
      <c r="Z74" s="309"/>
      <c r="AA74" s="309"/>
      <c r="AB74" s="309"/>
      <c r="AC74" s="309"/>
      <c r="AD74" s="309"/>
      <c r="AE74" s="351"/>
      <c r="AF74" s="281"/>
      <c r="AG74" s="280"/>
      <c r="AH74" s="280"/>
      <c r="AI74" s="280"/>
      <c r="AJ74" s="280"/>
      <c r="AK74" s="280"/>
      <c r="AL74" s="280"/>
      <c r="AM74" s="286"/>
      <c r="AN74" s="270"/>
      <c r="AO74" s="270"/>
      <c r="AP74" s="270"/>
      <c r="AQ74" s="270"/>
      <c r="AR74" s="270"/>
      <c r="AS74" s="270"/>
      <c r="AT74" s="270"/>
      <c r="AU74" s="296"/>
      <c r="AV74" s="281"/>
      <c r="AW74" s="280"/>
      <c r="AX74" s="280"/>
      <c r="AY74" s="280"/>
      <c r="AZ74" s="280"/>
      <c r="BA74" s="280"/>
      <c r="BB74" s="280"/>
      <c r="BC74" s="286"/>
      <c r="BD74" s="281"/>
      <c r="BE74" s="280"/>
      <c r="BF74" s="280"/>
      <c r="BG74" s="280"/>
      <c r="BH74" s="280"/>
      <c r="BI74" s="280"/>
      <c r="BJ74" s="280"/>
      <c r="BK74" s="286"/>
      <c r="BL74" s="305"/>
      <c r="BM74" s="281"/>
      <c r="BN74" s="280"/>
      <c r="BO74" s="280"/>
      <c r="BP74" s="280"/>
      <c r="BQ74" s="280"/>
      <c r="BR74" s="280"/>
      <c r="BS74" s="280"/>
      <c r="BT74" s="286"/>
      <c r="BU74" s="281"/>
      <c r="BV74" s="270"/>
      <c r="BW74" s="270"/>
      <c r="BX74" s="270"/>
      <c r="BY74" s="270"/>
      <c r="BZ74" s="270"/>
      <c r="CA74" s="270"/>
      <c r="CB74" s="271"/>
      <c r="CC74" s="281"/>
      <c r="CD74" s="286"/>
    </row>
    <row r="75" spans="2:82" ht="12.6" customHeight="1" x14ac:dyDescent="0.25">
      <c r="B75" s="352">
        <v>23</v>
      </c>
      <c r="C75" s="334" t="s">
        <v>234</v>
      </c>
      <c r="D75" s="313" t="s">
        <v>261</v>
      </c>
      <c r="E75" s="313" t="s">
        <v>277</v>
      </c>
      <c r="F75" s="313" t="s">
        <v>181</v>
      </c>
      <c r="G75" s="330">
        <v>45078</v>
      </c>
      <c r="H75" s="313" t="s">
        <v>302</v>
      </c>
      <c r="I75" s="313">
        <v>45</v>
      </c>
      <c r="J75" s="315">
        <f t="shared" ref="J75" si="943">IF(I75="N",0,I75)</f>
        <v>45</v>
      </c>
      <c r="K75" s="313" t="s">
        <v>305</v>
      </c>
      <c r="L75" s="315">
        <f t="shared" si="591"/>
        <v>0</v>
      </c>
      <c r="M75" s="313" t="s">
        <v>307</v>
      </c>
      <c r="N75" s="313"/>
      <c r="O75" s="320">
        <v>78030</v>
      </c>
      <c r="P75" s="316"/>
      <c r="Q75" s="314" t="s">
        <v>50</v>
      </c>
      <c r="R75" s="312">
        <f>VLOOKUP(Q75,vstupy!$B$17:$C$27,2,FALSE)</f>
        <v>0</v>
      </c>
      <c r="S75" s="313"/>
      <c r="T75" s="153" t="s">
        <v>51</v>
      </c>
      <c r="U75" s="227">
        <f>IFERROR(VLOOKUP(T75,[1]vstupy!$B$2:$C$12,2,FALSE),0)</f>
        <v>0</v>
      </c>
      <c r="V75" s="314" t="s">
        <v>50</v>
      </c>
      <c r="W75" s="338">
        <f>VLOOKUP(V75,vstupy!$B$17:$C$27,2,FALSE)</f>
        <v>0</v>
      </c>
      <c r="X75" s="336">
        <f t="shared" ref="X75" si="944">IFERROR(IF(J75=0,"N",N75/I75),0)</f>
        <v>0</v>
      </c>
      <c r="Y75" s="308">
        <f t="shared" ref="Y75" si="945">N75</f>
        <v>0</v>
      </c>
      <c r="Z75" s="308">
        <f t="shared" ref="Z75" si="946">IFERROR(IF(J75=0,"N",O75/I75),0)</f>
        <v>1734</v>
      </c>
      <c r="AA75" s="308">
        <f t="shared" ref="AA75:AA111" si="947">O75</f>
        <v>78030</v>
      </c>
      <c r="AB75" s="308">
        <f t="shared" ref="AB75" si="948">P75*R75</f>
        <v>0</v>
      </c>
      <c r="AC75" s="308">
        <f t="shared" si="59"/>
        <v>0</v>
      </c>
      <c r="AD75" s="349">
        <f t="shared" ref="AD75" si="949">IF(S75&gt;0,IF(W75&gt;0,($G$6/160)*(S75/60)*W75,0),IF(W75&gt;0,($G$6/160)*((U75+U76+U77)/60)*W75,0))</f>
        <v>0</v>
      </c>
      <c r="AE75" s="350">
        <f t="shared" si="15"/>
        <v>0</v>
      </c>
      <c r="AF75" s="281">
        <f>IF($M75="In (zvyšuje náklady)",X75,0)</f>
        <v>0</v>
      </c>
      <c r="AG75" s="280">
        <f t="shared" ref="AG75:AL75" si="950">IF($M75="In (zvyšuje náklady)",Y75,0)</f>
        <v>0</v>
      </c>
      <c r="AH75" s="280">
        <f t="shared" si="950"/>
        <v>1734</v>
      </c>
      <c r="AI75" s="280">
        <f t="shared" si="950"/>
        <v>78030</v>
      </c>
      <c r="AJ75" s="280">
        <f t="shared" si="950"/>
        <v>0</v>
      </c>
      <c r="AK75" s="280">
        <f t="shared" si="950"/>
        <v>0</v>
      </c>
      <c r="AL75" s="280">
        <f t="shared" si="950"/>
        <v>0</v>
      </c>
      <c r="AM75" s="286">
        <f>IF($M75="In (zvyšuje náklady)",AE75,0)</f>
        <v>0</v>
      </c>
      <c r="AN75" s="297">
        <f t="shared" ref="AN75" si="951">IF($M75="In (zvyšuje náklady)",0,X75)</f>
        <v>0</v>
      </c>
      <c r="AO75" s="297">
        <f t="shared" ref="AO75" si="952">IF($M75="In (zvyšuje náklady)",0,Y75)</f>
        <v>0</v>
      </c>
      <c r="AP75" s="297">
        <f t="shared" ref="AP75" si="953">IF($M75="In (zvyšuje náklady)",0,Z75)</f>
        <v>0</v>
      </c>
      <c r="AQ75" s="297">
        <f t="shared" ref="AQ75" si="954">IF($M75="In (zvyšuje náklady)",0,AA75)</f>
        <v>0</v>
      </c>
      <c r="AR75" s="297">
        <f t="shared" ref="AR75" si="955">IF($M75="In (zvyšuje náklady)",0,AB75)</f>
        <v>0</v>
      </c>
      <c r="AS75" s="297">
        <f t="shared" ref="AS75" si="956">IF($M75="In (zvyšuje náklady)",0,AC75)</f>
        <v>0</v>
      </c>
      <c r="AT75" s="297">
        <f t="shared" ref="AT75" si="957">IF($M75="In (zvyšuje náklady)",0,AD75)</f>
        <v>0</v>
      </c>
      <c r="AU75" s="295">
        <f t="shared" ref="AU75" si="958">IF($M75="In (zvyšuje náklady)",0,AE75)</f>
        <v>0</v>
      </c>
      <c r="AV75" s="281">
        <f t="shared" ref="AV75:BB75" si="959">IF($L75&gt;0,AF75,0)</f>
        <v>0</v>
      </c>
      <c r="AW75" s="280">
        <f t="shared" ref="AW75:AY75" si="960">IF($L75&gt;0,$L75*AV75,0)</f>
        <v>0</v>
      </c>
      <c r="AX75" s="280">
        <f t="shared" si="959"/>
        <v>0</v>
      </c>
      <c r="AY75" s="280">
        <f t="shared" si="960"/>
        <v>0</v>
      </c>
      <c r="AZ75" s="280">
        <f t="shared" si="959"/>
        <v>0</v>
      </c>
      <c r="BA75" s="280">
        <f t="shared" ref="BA75" si="961">IF($L75&gt;0,$L75*AZ75,0)</f>
        <v>0</v>
      </c>
      <c r="BB75" s="280">
        <f t="shared" si="959"/>
        <v>0</v>
      </c>
      <c r="BC75" s="286">
        <f t="shared" ref="BC75" si="962">IF($L75&gt;0,$L75*BB75,0)</f>
        <v>0</v>
      </c>
      <c r="BD75" s="281">
        <f t="shared" ref="BD75" si="963">IF($L75&gt;0,AN75,0)</f>
        <v>0</v>
      </c>
      <c r="BE75" s="280">
        <f t="shared" ref="BE75" si="964">IF($L75&gt;0,$L75*BD75,0)</f>
        <v>0</v>
      </c>
      <c r="BF75" s="280">
        <f t="shared" ref="BF75" si="965">IF($L75&gt;0,AP75,0)</f>
        <v>0</v>
      </c>
      <c r="BG75" s="280">
        <f t="shared" ref="BG75" si="966">IF($L75&gt;0,$L75*BF75,0)</f>
        <v>0</v>
      </c>
      <c r="BH75" s="280">
        <f t="shared" ref="BH75" si="967">IF($L75&gt;0,AR75,0)</f>
        <v>0</v>
      </c>
      <c r="BI75" s="280">
        <f t="shared" ref="BI75" si="968">IF($L75&gt;0,$L75*BH75,0)</f>
        <v>0</v>
      </c>
      <c r="BJ75" s="280">
        <f t="shared" ref="BJ75" si="969">IF($L75&gt;0,AT75,0)</f>
        <v>0</v>
      </c>
      <c r="BK75" s="286">
        <f t="shared" ref="BK75" si="970">IF($L75&gt;0,$L75*BJ75,0)</f>
        <v>0</v>
      </c>
      <c r="BL75" s="305">
        <f>IF(F75=vstupy!F$6,"1",0)</f>
        <v>0</v>
      </c>
      <c r="BM75" s="281">
        <f t="shared" ref="BM75" si="971">IF($BL75="1",AF75,0)</f>
        <v>0</v>
      </c>
      <c r="BN75" s="280">
        <f t="shared" ref="BN75" si="972">IF($BL75="1",AG75,0)</f>
        <v>0</v>
      </c>
      <c r="BO75" s="280">
        <f t="shared" ref="BO75" si="973">IF($BL75="1",AH75,0)</f>
        <v>0</v>
      </c>
      <c r="BP75" s="280">
        <f t="shared" ref="BP75" si="974">IF($BL75="1",AI75,0)</f>
        <v>0</v>
      </c>
      <c r="BQ75" s="280">
        <f t="shared" ref="BQ75" si="975">IF($BL75="1",AJ75,0)</f>
        <v>0</v>
      </c>
      <c r="BR75" s="280">
        <f t="shared" ref="BR75" si="976">IF($BL75="1",AK75,0)</f>
        <v>0</v>
      </c>
      <c r="BS75" s="280">
        <f t="shared" ref="BS75" si="977">IF($BL75="1",AL75,0)</f>
        <v>0</v>
      </c>
      <c r="BT75" s="286">
        <f t="shared" ref="BT75" si="978">IF($BL75="1",AM75,0)</f>
        <v>0</v>
      </c>
      <c r="BU75" s="281">
        <f t="shared" ref="BU75" si="979">IF($BL75="1",AN75,0)</f>
        <v>0</v>
      </c>
      <c r="BV75" s="270">
        <f t="shared" ref="BV75" si="980">IF($BL75="1",AO75,0)</f>
        <v>0</v>
      </c>
      <c r="BW75" s="270">
        <f t="shared" ref="BW75" si="981">IF($BL75="1",AP75,0)</f>
        <v>0</v>
      </c>
      <c r="BX75" s="270">
        <f t="shared" ref="BX75" si="982">IF($BL75="1",AQ75,0)</f>
        <v>0</v>
      </c>
      <c r="BY75" s="270">
        <f t="shared" ref="BY75" si="983">IF($BL75="1",AR75,0)</f>
        <v>0</v>
      </c>
      <c r="BZ75" s="270">
        <f t="shared" ref="BZ75" si="984">IF($BL75="1",AS75,0)</f>
        <v>0</v>
      </c>
      <c r="CA75" s="270">
        <f t="shared" ref="CA75" si="985">IF($BL75="1",AT75,0)</f>
        <v>0</v>
      </c>
      <c r="CB75" s="271">
        <f t="shared" ref="CB75" si="986">IF($BL75="1",AU75,0)</f>
        <v>0</v>
      </c>
      <c r="CC75" s="281">
        <f>IFERROR(IF($X75="N/A",Z75+AB75+AD75,X75+Z75+AB75+AD75),0)</f>
        <v>1734</v>
      </c>
      <c r="CD75" s="286">
        <f>Y75+AA75+AC75+AE75</f>
        <v>78030</v>
      </c>
    </row>
    <row r="76" spans="2:82" ht="12.6" customHeight="1" x14ac:dyDescent="0.25">
      <c r="B76" s="352"/>
      <c r="C76" s="334"/>
      <c r="D76" s="313"/>
      <c r="E76" s="313"/>
      <c r="F76" s="313"/>
      <c r="G76" s="330"/>
      <c r="H76" s="313"/>
      <c r="I76" s="313"/>
      <c r="J76" s="315"/>
      <c r="K76" s="313"/>
      <c r="L76" s="315"/>
      <c r="M76" s="313"/>
      <c r="N76" s="313"/>
      <c r="O76" s="313"/>
      <c r="P76" s="316"/>
      <c r="Q76" s="314"/>
      <c r="R76" s="312"/>
      <c r="S76" s="313"/>
      <c r="T76" s="153" t="s">
        <v>51</v>
      </c>
      <c r="U76" s="227">
        <f>IFERROR(VLOOKUP(T76,[1]vstupy!$B$2:$C$12,2,FALSE),0)</f>
        <v>0</v>
      </c>
      <c r="V76" s="314"/>
      <c r="W76" s="339"/>
      <c r="X76" s="336"/>
      <c r="Y76" s="309"/>
      <c r="Z76" s="309"/>
      <c r="AA76" s="309"/>
      <c r="AB76" s="309"/>
      <c r="AC76" s="309"/>
      <c r="AD76" s="309"/>
      <c r="AE76" s="351"/>
      <c r="AF76" s="281"/>
      <c r="AG76" s="280"/>
      <c r="AH76" s="280"/>
      <c r="AI76" s="280"/>
      <c r="AJ76" s="280"/>
      <c r="AK76" s="280"/>
      <c r="AL76" s="280"/>
      <c r="AM76" s="286"/>
      <c r="AN76" s="270"/>
      <c r="AO76" s="270"/>
      <c r="AP76" s="270"/>
      <c r="AQ76" s="270"/>
      <c r="AR76" s="270"/>
      <c r="AS76" s="270"/>
      <c r="AT76" s="270"/>
      <c r="AU76" s="296"/>
      <c r="AV76" s="281"/>
      <c r="AW76" s="280"/>
      <c r="AX76" s="280"/>
      <c r="AY76" s="280"/>
      <c r="AZ76" s="280"/>
      <c r="BA76" s="280"/>
      <c r="BB76" s="280"/>
      <c r="BC76" s="286"/>
      <c r="BD76" s="281"/>
      <c r="BE76" s="280"/>
      <c r="BF76" s="280"/>
      <c r="BG76" s="280"/>
      <c r="BH76" s="280"/>
      <c r="BI76" s="280"/>
      <c r="BJ76" s="280"/>
      <c r="BK76" s="286"/>
      <c r="BL76" s="305"/>
      <c r="BM76" s="281"/>
      <c r="BN76" s="280"/>
      <c r="BO76" s="280"/>
      <c r="BP76" s="280"/>
      <c r="BQ76" s="280"/>
      <c r="BR76" s="280"/>
      <c r="BS76" s="280"/>
      <c r="BT76" s="286"/>
      <c r="BU76" s="281"/>
      <c r="BV76" s="270"/>
      <c r="BW76" s="270"/>
      <c r="BX76" s="270"/>
      <c r="BY76" s="270"/>
      <c r="BZ76" s="270"/>
      <c r="CA76" s="270"/>
      <c r="CB76" s="271"/>
      <c r="CC76" s="281"/>
      <c r="CD76" s="286"/>
    </row>
    <row r="77" spans="2:82" ht="12.6" customHeight="1" x14ac:dyDescent="0.25">
      <c r="B77" s="352"/>
      <c r="C77" s="334"/>
      <c r="D77" s="313"/>
      <c r="E77" s="313"/>
      <c r="F77" s="313"/>
      <c r="G77" s="330"/>
      <c r="H77" s="313"/>
      <c r="I77" s="313"/>
      <c r="J77" s="315"/>
      <c r="K77" s="313"/>
      <c r="L77" s="315"/>
      <c r="M77" s="313"/>
      <c r="N77" s="313"/>
      <c r="O77" s="313"/>
      <c r="P77" s="316"/>
      <c r="Q77" s="314"/>
      <c r="R77" s="312"/>
      <c r="S77" s="313"/>
      <c r="T77" s="153" t="s">
        <v>51</v>
      </c>
      <c r="U77" s="227">
        <f>IFERROR(VLOOKUP(T77,[1]vstupy!$B$2:$C$12,2,FALSE),0)</f>
        <v>0</v>
      </c>
      <c r="V77" s="314"/>
      <c r="W77" s="339"/>
      <c r="X77" s="337"/>
      <c r="Y77" s="309"/>
      <c r="Z77" s="309"/>
      <c r="AA77" s="309"/>
      <c r="AB77" s="309"/>
      <c r="AC77" s="309"/>
      <c r="AD77" s="309"/>
      <c r="AE77" s="351"/>
      <c r="AF77" s="281"/>
      <c r="AG77" s="280"/>
      <c r="AH77" s="280"/>
      <c r="AI77" s="280"/>
      <c r="AJ77" s="280"/>
      <c r="AK77" s="280"/>
      <c r="AL77" s="280"/>
      <c r="AM77" s="286"/>
      <c r="AN77" s="270"/>
      <c r="AO77" s="270"/>
      <c r="AP77" s="270"/>
      <c r="AQ77" s="270"/>
      <c r="AR77" s="270"/>
      <c r="AS77" s="270"/>
      <c r="AT77" s="270"/>
      <c r="AU77" s="296"/>
      <c r="AV77" s="281"/>
      <c r="AW77" s="280"/>
      <c r="AX77" s="280"/>
      <c r="AY77" s="280"/>
      <c r="AZ77" s="280"/>
      <c r="BA77" s="280"/>
      <c r="BB77" s="280"/>
      <c r="BC77" s="286"/>
      <c r="BD77" s="281"/>
      <c r="BE77" s="280"/>
      <c r="BF77" s="280"/>
      <c r="BG77" s="280"/>
      <c r="BH77" s="280"/>
      <c r="BI77" s="280"/>
      <c r="BJ77" s="280"/>
      <c r="BK77" s="286"/>
      <c r="BL77" s="305"/>
      <c r="BM77" s="281"/>
      <c r="BN77" s="280"/>
      <c r="BO77" s="280"/>
      <c r="BP77" s="280"/>
      <c r="BQ77" s="280"/>
      <c r="BR77" s="280"/>
      <c r="BS77" s="280"/>
      <c r="BT77" s="286"/>
      <c r="BU77" s="281"/>
      <c r="BV77" s="270"/>
      <c r="BW77" s="270"/>
      <c r="BX77" s="270"/>
      <c r="BY77" s="270"/>
      <c r="BZ77" s="270"/>
      <c r="CA77" s="270"/>
      <c r="CB77" s="271"/>
      <c r="CC77" s="281"/>
      <c r="CD77" s="286"/>
    </row>
    <row r="78" spans="2:82" ht="12.6" customHeight="1" x14ac:dyDescent="0.25">
      <c r="B78" s="352">
        <v>24</v>
      </c>
      <c r="C78" s="334" t="s">
        <v>235</v>
      </c>
      <c r="D78" s="313" t="s">
        <v>261</v>
      </c>
      <c r="E78" s="313" t="s">
        <v>278</v>
      </c>
      <c r="F78" s="313" t="s">
        <v>181</v>
      </c>
      <c r="G78" s="330">
        <v>45078</v>
      </c>
      <c r="H78" s="313" t="s">
        <v>297</v>
      </c>
      <c r="I78" s="313">
        <v>45</v>
      </c>
      <c r="J78" s="315">
        <f t="shared" ref="J78" si="987">IF(I78="N",0,I78)</f>
        <v>45</v>
      </c>
      <c r="K78" s="313" t="s">
        <v>305</v>
      </c>
      <c r="L78" s="315">
        <f t="shared" si="591"/>
        <v>0</v>
      </c>
      <c r="M78" s="313" t="s">
        <v>307</v>
      </c>
      <c r="N78" s="313"/>
      <c r="O78" s="320">
        <v>60</v>
      </c>
      <c r="P78" s="316"/>
      <c r="Q78" s="314" t="s">
        <v>50</v>
      </c>
      <c r="R78" s="312">
        <f>VLOOKUP(Q78,vstupy!$B$17:$C$27,2,FALSE)</f>
        <v>0</v>
      </c>
      <c r="S78" s="313"/>
      <c r="T78" s="153" t="s">
        <v>51</v>
      </c>
      <c r="U78" s="227">
        <f>IFERROR(VLOOKUP(T78,[1]vstupy!$B$2:$C$12,2,FALSE),0)</f>
        <v>0</v>
      </c>
      <c r="V78" s="314" t="s">
        <v>50</v>
      </c>
      <c r="W78" s="338">
        <f>VLOOKUP(V78,vstupy!$B$17:$C$27,2,FALSE)</f>
        <v>0</v>
      </c>
      <c r="X78" s="336">
        <f t="shared" ref="X78" si="988">IFERROR(IF(J78=0,"N",N78/I78),0)</f>
        <v>0</v>
      </c>
      <c r="Y78" s="308">
        <f t="shared" ref="Y78" si="989">N78</f>
        <v>0</v>
      </c>
      <c r="Z78" s="308">
        <f t="shared" ref="Z78" si="990">IFERROR(IF(J78=0,"N",O78/I78),0)</f>
        <v>1.3333333333333333</v>
      </c>
      <c r="AA78" s="308">
        <f t="shared" ref="AA78:AA114" si="991">O78</f>
        <v>60</v>
      </c>
      <c r="AB78" s="308">
        <f t="shared" ref="AB78" si="992">P78*R78</f>
        <v>0</v>
      </c>
      <c r="AC78" s="308">
        <f t="shared" si="59"/>
        <v>0</v>
      </c>
      <c r="AD78" s="349">
        <f t="shared" ref="AD78" si="993">IF(S78&gt;0,IF(W78&gt;0,($G$6/160)*(S78/60)*W78,0),IF(W78&gt;0,($G$6/160)*((U78+U79+U80)/60)*W78,0))</f>
        <v>0</v>
      </c>
      <c r="AE78" s="350">
        <f t="shared" ref="AE78:AE141" si="994">IFERROR(AD78*J78,0)</f>
        <v>0</v>
      </c>
      <c r="AF78" s="281">
        <f>IF($M78="In (zvyšuje náklady)",X78,0)</f>
        <v>0</v>
      </c>
      <c r="AG78" s="280">
        <f t="shared" ref="AG78:AM78" si="995">IF($M78="In (zvyšuje náklady)",Y78,0)</f>
        <v>0</v>
      </c>
      <c r="AH78" s="280">
        <f t="shared" si="995"/>
        <v>1.3333333333333333</v>
      </c>
      <c r="AI78" s="280">
        <f t="shared" si="995"/>
        <v>60</v>
      </c>
      <c r="AJ78" s="280">
        <f t="shared" si="995"/>
        <v>0</v>
      </c>
      <c r="AK78" s="280">
        <f t="shared" si="995"/>
        <v>0</v>
      </c>
      <c r="AL78" s="280">
        <f t="shared" si="995"/>
        <v>0</v>
      </c>
      <c r="AM78" s="286">
        <f t="shared" si="995"/>
        <v>0</v>
      </c>
      <c r="AN78" s="297">
        <f t="shared" ref="AN78" si="996">IF($M78="In (zvyšuje náklady)",0,X78)</f>
        <v>0</v>
      </c>
      <c r="AO78" s="297">
        <f t="shared" ref="AO78" si="997">IF($M78="In (zvyšuje náklady)",0,Y78)</f>
        <v>0</v>
      </c>
      <c r="AP78" s="297">
        <f t="shared" ref="AP78" si="998">IF($M78="In (zvyšuje náklady)",0,Z78)</f>
        <v>0</v>
      </c>
      <c r="AQ78" s="297">
        <f t="shared" ref="AQ78" si="999">IF($M78="In (zvyšuje náklady)",0,AA78)</f>
        <v>0</v>
      </c>
      <c r="AR78" s="297">
        <f t="shared" ref="AR78" si="1000">IF($M78="In (zvyšuje náklady)",0,AB78)</f>
        <v>0</v>
      </c>
      <c r="AS78" s="297">
        <f t="shared" ref="AS78" si="1001">IF($M78="In (zvyšuje náklady)",0,AC78)</f>
        <v>0</v>
      </c>
      <c r="AT78" s="297">
        <f t="shared" ref="AT78" si="1002">IF($M78="In (zvyšuje náklady)",0,AD78)</f>
        <v>0</v>
      </c>
      <c r="AU78" s="295">
        <f t="shared" ref="AU78" si="1003">IF($M78="In (zvyšuje náklady)",0,AE78)</f>
        <v>0</v>
      </c>
      <c r="AV78" s="281">
        <f t="shared" ref="AV78:BB78" si="1004">IF($L78&gt;0,AF78,0)</f>
        <v>0</v>
      </c>
      <c r="AW78" s="280">
        <f t="shared" ref="AW78:AY78" si="1005">IF($L78&gt;0,$L78*AV78,0)</f>
        <v>0</v>
      </c>
      <c r="AX78" s="280">
        <f t="shared" si="1004"/>
        <v>0</v>
      </c>
      <c r="AY78" s="280">
        <f t="shared" si="1005"/>
        <v>0</v>
      </c>
      <c r="AZ78" s="280">
        <f t="shared" si="1004"/>
        <v>0</v>
      </c>
      <c r="BA78" s="280">
        <f t="shared" ref="BA78" si="1006">IF($L78&gt;0,$L78*AZ78,0)</f>
        <v>0</v>
      </c>
      <c r="BB78" s="280">
        <f t="shared" si="1004"/>
        <v>0</v>
      </c>
      <c r="BC78" s="286">
        <f t="shared" ref="BC78" si="1007">IF($L78&gt;0,$L78*BB78,0)</f>
        <v>0</v>
      </c>
      <c r="BD78" s="281">
        <f t="shared" ref="BD78" si="1008">IF($L78&gt;0,AN78,0)</f>
        <v>0</v>
      </c>
      <c r="BE78" s="280">
        <f t="shared" ref="BE78" si="1009">IF($L78&gt;0,$L78*BD78,0)</f>
        <v>0</v>
      </c>
      <c r="BF78" s="280">
        <f t="shared" ref="BF78" si="1010">IF($L78&gt;0,AP78,0)</f>
        <v>0</v>
      </c>
      <c r="BG78" s="280">
        <f t="shared" ref="BG78" si="1011">IF($L78&gt;0,$L78*BF78,0)</f>
        <v>0</v>
      </c>
      <c r="BH78" s="280">
        <f t="shared" ref="BH78" si="1012">IF($L78&gt;0,AR78,0)</f>
        <v>0</v>
      </c>
      <c r="BI78" s="280">
        <f t="shared" ref="BI78" si="1013">IF($L78&gt;0,$L78*BH78,0)</f>
        <v>0</v>
      </c>
      <c r="BJ78" s="280">
        <f t="shared" ref="BJ78" si="1014">IF($L78&gt;0,AT78,0)</f>
        <v>0</v>
      </c>
      <c r="BK78" s="286">
        <f t="shared" ref="BK78" si="1015">IF($L78&gt;0,$L78*BJ78,0)</f>
        <v>0</v>
      </c>
      <c r="BL78" s="305">
        <f>IF(F78=vstupy!F$6,"1",0)</f>
        <v>0</v>
      </c>
      <c r="BM78" s="281">
        <f t="shared" ref="BM78" si="1016">IF($BL78="1",AF78,0)</f>
        <v>0</v>
      </c>
      <c r="BN78" s="280">
        <f t="shared" ref="BN78" si="1017">IF($BL78="1",AG78,0)</f>
        <v>0</v>
      </c>
      <c r="BO78" s="280">
        <f t="shared" ref="BO78" si="1018">IF($BL78="1",AH78,0)</f>
        <v>0</v>
      </c>
      <c r="BP78" s="280">
        <f t="shared" ref="BP78" si="1019">IF($BL78="1",AI78,0)</f>
        <v>0</v>
      </c>
      <c r="BQ78" s="280">
        <f t="shared" ref="BQ78" si="1020">IF($BL78="1",AJ78,0)</f>
        <v>0</v>
      </c>
      <c r="BR78" s="280">
        <f t="shared" ref="BR78" si="1021">IF($BL78="1",AK78,0)</f>
        <v>0</v>
      </c>
      <c r="BS78" s="280">
        <f t="shared" ref="BS78" si="1022">IF($BL78="1",AL78,0)</f>
        <v>0</v>
      </c>
      <c r="BT78" s="286">
        <f t="shared" ref="BT78" si="1023">IF($BL78="1",AM78,0)</f>
        <v>0</v>
      </c>
      <c r="BU78" s="281">
        <f t="shared" ref="BU78" si="1024">IF($BL78="1",AN78,0)</f>
        <v>0</v>
      </c>
      <c r="BV78" s="270">
        <f t="shared" ref="BV78" si="1025">IF($BL78="1",AO78,0)</f>
        <v>0</v>
      </c>
      <c r="BW78" s="270">
        <f t="shared" ref="BW78" si="1026">IF($BL78="1",AP78,0)</f>
        <v>0</v>
      </c>
      <c r="BX78" s="270">
        <f t="shared" ref="BX78" si="1027">IF($BL78="1",AQ78,0)</f>
        <v>0</v>
      </c>
      <c r="BY78" s="270">
        <f t="shared" ref="BY78" si="1028">IF($BL78="1",AR78,0)</f>
        <v>0</v>
      </c>
      <c r="BZ78" s="270">
        <f t="shared" ref="BZ78" si="1029">IF($BL78="1",AS78,0)</f>
        <v>0</v>
      </c>
      <c r="CA78" s="270">
        <f t="shared" ref="CA78" si="1030">IF($BL78="1",AT78,0)</f>
        <v>0</v>
      </c>
      <c r="CB78" s="271">
        <f t="shared" ref="CB78" si="1031">IF($BL78="1",AU78,0)</f>
        <v>0</v>
      </c>
      <c r="CC78" s="281">
        <f>IFERROR(IF($X78="N/A",Z78+AB78+AD78,X78+Z78+AB78+AD78),0)</f>
        <v>1.3333333333333333</v>
      </c>
      <c r="CD78" s="286">
        <f>Y78+AA78+AC78+AE78</f>
        <v>60</v>
      </c>
    </row>
    <row r="79" spans="2:82" ht="12.6" customHeight="1" x14ac:dyDescent="0.25">
      <c r="B79" s="352"/>
      <c r="C79" s="334"/>
      <c r="D79" s="313"/>
      <c r="E79" s="313"/>
      <c r="F79" s="313"/>
      <c r="G79" s="330"/>
      <c r="H79" s="313"/>
      <c r="I79" s="313"/>
      <c r="J79" s="315"/>
      <c r="K79" s="313"/>
      <c r="L79" s="315"/>
      <c r="M79" s="313"/>
      <c r="N79" s="313"/>
      <c r="O79" s="313"/>
      <c r="P79" s="316"/>
      <c r="Q79" s="314"/>
      <c r="R79" s="312"/>
      <c r="S79" s="313"/>
      <c r="T79" s="153" t="s">
        <v>51</v>
      </c>
      <c r="U79" s="227">
        <f>IFERROR(VLOOKUP(T79,[1]vstupy!$B$2:$C$12,2,FALSE),0)</f>
        <v>0</v>
      </c>
      <c r="V79" s="314"/>
      <c r="W79" s="339"/>
      <c r="X79" s="336"/>
      <c r="Y79" s="309"/>
      <c r="Z79" s="309"/>
      <c r="AA79" s="309"/>
      <c r="AB79" s="309"/>
      <c r="AC79" s="309"/>
      <c r="AD79" s="309"/>
      <c r="AE79" s="351"/>
      <c r="AF79" s="281"/>
      <c r="AG79" s="280"/>
      <c r="AH79" s="280"/>
      <c r="AI79" s="280"/>
      <c r="AJ79" s="280"/>
      <c r="AK79" s="280"/>
      <c r="AL79" s="280"/>
      <c r="AM79" s="286"/>
      <c r="AN79" s="270"/>
      <c r="AO79" s="270"/>
      <c r="AP79" s="270"/>
      <c r="AQ79" s="270"/>
      <c r="AR79" s="270"/>
      <c r="AS79" s="270"/>
      <c r="AT79" s="270"/>
      <c r="AU79" s="296"/>
      <c r="AV79" s="281"/>
      <c r="AW79" s="280"/>
      <c r="AX79" s="280"/>
      <c r="AY79" s="280"/>
      <c r="AZ79" s="280"/>
      <c r="BA79" s="280"/>
      <c r="BB79" s="280"/>
      <c r="BC79" s="286"/>
      <c r="BD79" s="281"/>
      <c r="BE79" s="280"/>
      <c r="BF79" s="280"/>
      <c r="BG79" s="280"/>
      <c r="BH79" s="280"/>
      <c r="BI79" s="280"/>
      <c r="BJ79" s="280"/>
      <c r="BK79" s="286"/>
      <c r="BL79" s="305"/>
      <c r="BM79" s="281"/>
      <c r="BN79" s="280"/>
      <c r="BO79" s="280"/>
      <c r="BP79" s="280"/>
      <c r="BQ79" s="280"/>
      <c r="BR79" s="280"/>
      <c r="BS79" s="280"/>
      <c r="BT79" s="286"/>
      <c r="BU79" s="281"/>
      <c r="BV79" s="270"/>
      <c r="BW79" s="270"/>
      <c r="BX79" s="270"/>
      <c r="BY79" s="270"/>
      <c r="BZ79" s="270"/>
      <c r="CA79" s="270"/>
      <c r="CB79" s="271"/>
      <c r="CC79" s="281"/>
      <c r="CD79" s="286"/>
    </row>
    <row r="80" spans="2:82" ht="12.6" customHeight="1" x14ac:dyDescent="0.25">
      <c r="B80" s="352"/>
      <c r="C80" s="334"/>
      <c r="D80" s="313"/>
      <c r="E80" s="313"/>
      <c r="F80" s="313"/>
      <c r="G80" s="330"/>
      <c r="H80" s="313"/>
      <c r="I80" s="313"/>
      <c r="J80" s="315"/>
      <c r="K80" s="313"/>
      <c r="L80" s="315"/>
      <c r="M80" s="313"/>
      <c r="N80" s="313"/>
      <c r="O80" s="313"/>
      <c r="P80" s="316"/>
      <c r="Q80" s="314"/>
      <c r="R80" s="312"/>
      <c r="S80" s="313"/>
      <c r="T80" s="153" t="s">
        <v>51</v>
      </c>
      <c r="U80" s="227">
        <f>IFERROR(VLOOKUP(T80,[1]vstupy!$B$2:$C$12,2,FALSE),0)</f>
        <v>0</v>
      </c>
      <c r="V80" s="314"/>
      <c r="W80" s="339"/>
      <c r="X80" s="337"/>
      <c r="Y80" s="309"/>
      <c r="Z80" s="309"/>
      <c r="AA80" s="309"/>
      <c r="AB80" s="309"/>
      <c r="AC80" s="309"/>
      <c r="AD80" s="309"/>
      <c r="AE80" s="351"/>
      <c r="AF80" s="281"/>
      <c r="AG80" s="280"/>
      <c r="AH80" s="280"/>
      <c r="AI80" s="280"/>
      <c r="AJ80" s="280"/>
      <c r="AK80" s="280"/>
      <c r="AL80" s="280"/>
      <c r="AM80" s="286"/>
      <c r="AN80" s="270"/>
      <c r="AO80" s="270"/>
      <c r="AP80" s="270"/>
      <c r="AQ80" s="270"/>
      <c r="AR80" s="270"/>
      <c r="AS80" s="270"/>
      <c r="AT80" s="270"/>
      <c r="AU80" s="296"/>
      <c r="AV80" s="281"/>
      <c r="AW80" s="280"/>
      <c r="AX80" s="280"/>
      <c r="AY80" s="280"/>
      <c r="AZ80" s="280"/>
      <c r="BA80" s="280"/>
      <c r="BB80" s="280"/>
      <c r="BC80" s="286"/>
      <c r="BD80" s="281"/>
      <c r="BE80" s="280"/>
      <c r="BF80" s="280"/>
      <c r="BG80" s="280"/>
      <c r="BH80" s="280"/>
      <c r="BI80" s="280"/>
      <c r="BJ80" s="280"/>
      <c r="BK80" s="286"/>
      <c r="BL80" s="305"/>
      <c r="BM80" s="281"/>
      <c r="BN80" s="280"/>
      <c r="BO80" s="280"/>
      <c r="BP80" s="280"/>
      <c r="BQ80" s="280"/>
      <c r="BR80" s="280"/>
      <c r="BS80" s="280"/>
      <c r="BT80" s="286"/>
      <c r="BU80" s="281"/>
      <c r="BV80" s="270"/>
      <c r="BW80" s="270"/>
      <c r="BX80" s="270"/>
      <c r="BY80" s="270"/>
      <c r="BZ80" s="270"/>
      <c r="CA80" s="270"/>
      <c r="CB80" s="271"/>
      <c r="CC80" s="281"/>
      <c r="CD80" s="286"/>
    </row>
    <row r="81" spans="2:82" ht="12.6" customHeight="1" x14ac:dyDescent="0.25">
      <c r="B81" s="352">
        <v>25</v>
      </c>
      <c r="C81" s="334" t="s">
        <v>236</v>
      </c>
      <c r="D81" s="313" t="s">
        <v>261</v>
      </c>
      <c r="E81" s="313" t="s">
        <v>279</v>
      </c>
      <c r="F81" s="313" t="s">
        <v>181</v>
      </c>
      <c r="G81" s="330">
        <v>45078</v>
      </c>
      <c r="H81" s="313" t="s">
        <v>297</v>
      </c>
      <c r="I81" s="313">
        <v>45</v>
      </c>
      <c r="J81" s="315">
        <f t="shared" ref="J81" si="1032">IF(I81="N",0,I81)</f>
        <v>45</v>
      </c>
      <c r="K81" s="313" t="s">
        <v>305</v>
      </c>
      <c r="L81" s="315">
        <f t="shared" si="591"/>
        <v>0</v>
      </c>
      <c r="M81" s="313" t="s">
        <v>307</v>
      </c>
      <c r="N81" s="313"/>
      <c r="O81" s="320">
        <v>11130</v>
      </c>
      <c r="P81" s="316"/>
      <c r="Q81" s="314" t="s">
        <v>50</v>
      </c>
      <c r="R81" s="312">
        <f>VLOOKUP(Q81,vstupy!$B$17:$C$27,2,FALSE)</f>
        <v>0</v>
      </c>
      <c r="S81" s="313"/>
      <c r="T81" s="153" t="s">
        <v>51</v>
      </c>
      <c r="U81" s="227">
        <f>IFERROR(VLOOKUP(T81,[1]vstupy!$B$2:$C$12,2,FALSE),0)</f>
        <v>0</v>
      </c>
      <c r="V81" s="314" t="s">
        <v>50</v>
      </c>
      <c r="W81" s="338">
        <f>VLOOKUP(V81,vstupy!$B$17:$C$27,2,FALSE)</f>
        <v>0</v>
      </c>
      <c r="X81" s="336">
        <f t="shared" ref="X81" si="1033">IFERROR(IF(J81=0,"N",N81/I81),0)</f>
        <v>0</v>
      </c>
      <c r="Y81" s="308">
        <f t="shared" ref="Y81" si="1034">N81</f>
        <v>0</v>
      </c>
      <c r="Z81" s="308">
        <f t="shared" ref="Z81" si="1035">IFERROR(IF(J81=0,"N",O81/I81),0)</f>
        <v>247.33333333333334</v>
      </c>
      <c r="AA81" s="308">
        <f t="shared" ref="AA81" si="1036">O81</f>
        <v>11130</v>
      </c>
      <c r="AB81" s="308">
        <f t="shared" ref="AB81" si="1037">P81*R81</f>
        <v>0</v>
      </c>
      <c r="AC81" s="308">
        <f t="shared" ref="AC81:AC144" si="1038">IFERROR(AB81*J81,0)</f>
        <v>0</v>
      </c>
      <c r="AD81" s="349">
        <f t="shared" ref="AD81" si="1039">IF(S81&gt;0,IF(W81&gt;0,($G$6/160)*(S81/60)*W81,0),IF(W81&gt;0,($G$6/160)*((U81+U82+U83)/60)*W81,0))</f>
        <v>0</v>
      </c>
      <c r="AE81" s="350">
        <f t="shared" si="994"/>
        <v>0</v>
      </c>
      <c r="AF81" s="281">
        <f>IF($M81="In (zvyšuje náklady)",X81,0)</f>
        <v>0</v>
      </c>
      <c r="AG81" s="280">
        <f t="shared" ref="AG81:AM81" si="1040">IF($M81="In (zvyšuje náklady)",Y81,0)</f>
        <v>0</v>
      </c>
      <c r="AH81" s="280">
        <f t="shared" si="1040"/>
        <v>247.33333333333334</v>
      </c>
      <c r="AI81" s="280">
        <f t="shared" si="1040"/>
        <v>11130</v>
      </c>
      <c r="AJ81" s="280">
        <f t="shared" si="1040"/>
        <v>0</v>
      </c>
      <c r="AK81" s="280">
        <f t="shared" si="1040"/>
        <v>0</v>
      </c>
      <c r="AL81" s="280">
        <f t="shared" si="1040"/>
        <v>0</v>
      </c>
      <c r="AM81" s="286">
        <f t="shared" si="1040"/>
        <v>0</v>
      </c>
      <c r="AN81" s="297">
        <f t="shared" ref="AN81" si="1041">IF($M81="In (zvyšuje náklady)",0,X81)</f>
        <v>0</v>
      </c>
      <c r="AO81" s="297">
        <f t="shared" ref="AO81" si="1042">IF($M81="In (zvyšuje náklady)",0,Y81)</f>
        <v>0</v>
      </c>
      <c r="AP81" s="297">
        <f t="shared" ref="AP81" si="1043">IF($M81="In (zvyšuje náklady)",0,Z81)</f>
        <v>0</v>
      </c>
      <c r="AQ81" s="297">
        <f t="shared" ref="AQ81" si="1044">IF($M81="In (zvyšuje náklady)",0,AA81)</f>
        <v>0</v>
      </c>
      <c r="AR81" s="297">
        <f t="shared" ref="AR81" si="1045">IF($M81="In (zvyšuje náklady)",0,AB81)</f>
        <v>0</v>
      </c>
      <c r="AS81" s="297">
        <f t="shared" ref="AS81" si="1046">IF($M81="In (zvyšuje náklady)",0,AC81)</f>
        <v>0</v>
      </c>
      <c r="AT81" s="297">
        <f t="shared" ref="AT81" si="1047">IF($M81="In (zvyšuje náklady)",0,AD81)</f>
        <v>0</v>
      </c>
      <c r="AU81" s="295">
        <f t="shared" ref="AU81" si="1048">IF($M81="In (zvyšuje náklady)",0,AE81)</f>
        <v>0</v>
      </c>
      <c r="AV81" s="281">
        <f t="shared" ref="AV81:BB81" si="1049">IF($L81&gt;0,AF81,0)</f>
        <v>0</v>
      </c>
      <c r="AW81" s="280">
        <f t="shared" ref="AW81:AY81" si="1050">IF($L81&gt;0,$L81*AV81,0)</f>
        <v>0</v>
      </c>
      <c r="AX81" s="280">
        <f t="shared" si="1049"/>
        <v>0</v>
      </c>
      <c r="AY81" s="280">
        <f t="shared" si="1050"/>
        <v>0</v>
      </c>
      <c r="AZ81" s="280">
        <f t="shared" si="1049"/>
        <v>0</v>
      </c>
      <c r="BA81" s="280">
        <f t="shared" ref="BA81" si="1051">IF($L81&gt;0,$L81*AZ81,0)</f>
        <v>0</v>
      </c>
      <c r="BB81" s="280">
        <f t="shared" si="1049"/>
        <v>0</v>
      </c>
      <c r="BC81" s="286">
        <f t="shared" ref="BC81" si="1052">IF($L81&gt;0,$L81*BB81,0)</f>
        <v>0</v>
      </c>
      <c r="BD81" s="281">
        <f t="shared" ref="BD81" si="1053">IF($L81&gt;0,AN81,0)</f>
        <v>0</v>
      </c>
      <c r="BE81" s="280">
        <f t="shared" ref="BE81" si="1054">IF($L81&gt;0,$L81*BD81,0)</f>
        <v>0</v>
      </c>
      <c r="BF81" s="280">
        <f t="shared" ref="BF81" si="1055">IF($L81&gt;0,AP81,0)</f>
        <v>0</v>
      </c>
      <c r="BG81" s="280">
        <f t="shared" ref="BG81" si="1056">IF($L81&gt;0,$L81*BF81,0)</f>
        <v>0</v>
      </c>
      <c r="BH81" s="280">
        <f t="shared" ref="BH81" si="1057">IF($L81&gt;0,AR81,0)</f>
        <v>0</v>
      </c>
      <c r="BI81" s="280">
        <f t="shared" ref="BI81" si="1058">IF($L81&gt;0,$L81*BH81,0)</f>
        <v>0</v>
      </c>
      <c r="BJ81" s="280">
        <f t="shared" ref="BJ81" si="1059">IF($L81&gt;0,AT81,0)</f>
        <v>0</v>
      </c>
      <c r="BK81" s="286">
        <f t="shared" ref="BK81" si="1060">IF($L81&gt;0,$L81*BJ81,0)</f>
        <v>0</v>
      </c>
      <c r="BL81" s="305">
        <f>IF(F81=vstupy!F$6,"1",0)</f>
        <v>0</v>
      </c>
      <c r="BM81" s="281">
        <f t="shared" ref="BM81" si="1061">IF($BL81="1",AF81,0)</f>
        <v>0</v>
      </c>
      <c r="BN81" s="280">
        <f t="shared" ref="BN81" si="1062">IF($BL81="1",AG81,0)</f>
        <v>0</v>
      </c>
      <c r="BO81" s="280">
        <f t="shared" ref="BO81" si="1063">IF($BL81="1",AH81,0)</f>
        <v>0</v>
      </c>
      <c r="BP81" s="280">
        <f t="shared" ref="BP81" si="1064">IF($BL81="1",AI81,0)</f>
        <v>0</v>
      </c>
      <c r="BQ81" s="280">
        <f t="shared" ref="BQ81" si="1065">IF($BL81="1",AJ81,0)</f>
        <v>0</v>
      </c>
      <c r="BR81" s="280">
        <f t="shared" ref="BR81" si="1066">IF($BL81="1",AK81,0)</f>
        <v>0</v>
      </c>
      <c r="BS81" s="280">
        <f t="shared" ref="BS81" si="1067">IF($BL81="1",AL81,0)</f>
        <v>0</v>
      </c>
      <c r="BT81" s="286">
        <f t="shared" ref="BT81" si="1068">IF($BL81="1",AM81,0)</f>
        <v>0</v>
      </c>
      <c r="BU81" s="281">
        <f t="shared" ref="BU81" si="1069">IF($BL81="1",AN81,0)</f>
        <v>0</v>
      </c>
      <c r="BV81" s="270">
        <f t="shared" ref="BV81" si="1070">IF($BL81="1",AO81,0)</f>
        <v>0</v>
      </c>
      <c r="BW81" s="270">
        <f t="shared" ref="BW81" si="1071">IF($BL81="1",AP81,0)</f>
        <v>0</v>
      </c>
      <c r="BX81" s="270">
        <f t="shared" ref="BX81" si="1072">IF($BL81="1",AQ81,0)</f>
        <v>0</v>
      </c>
      <c r="BY81" s="270">
        <f t="shared" ref="BY81" si="1073">IF($BL81="1",AR81,0)</f>
        <v>0</v>
      </c>
      <c r="BZ81" s="270">
        <f t="shared" ref="BZ81" si="1074">IF($BL81="1",AS81,0)</f>
        <v>0</v>
      </c>
      <c r="CA81" s="270">
        <f t="shared" ref="CA81" si="1075">IF($BL81="1",AT81,0)</f>
        <v>0</v>
      </c>
      <c r="CB81" s="271">
        <f t="shared" ref="CB81" si="1076">IF($BL81="1",AU81,0)</f>
        <v>0</v>
      </c>
      <c r="CC81" s="281">
        <f>IFERROR(IF($X81="N/A",Z81+AB81+AD81,X81+Z81+AB81+AD81),0)</f>
        <v>247.33333333333334</v>
      </c>
      <c r="CD81" s="286">
        <f>Y81+AA81+AC81+AE81</f>
        <v>11130</v>
      </c>
    </row>
    <row r="82" spans="2:82" ht="12.6" customHeight="1" x14ac:dyDescent="0.25">
      <c r="B82" s="352"/>
      <c r="C82" s="334"/>
      <c r="D82" s="313"/>
      <c r="E82" s="313"/>
      <c r="F82" s="313"/>
      <c r="G82" s="330"/>
      <c r="H82" s="313"/>
      <c r="I82" s="313"/>
      <c r="J82" s="315"/>
      <c r="K82" s="313"/>
      <c r="L82" s="315"/>
      <c r="M82" s="313"/>
      <c r="N82" s="313"/>
      <c r="O82" s="313"/>
      <c r="P82" s="316"/>
      <c r="Q82" s="314"/>
      <c r="R82" s="312"/>
      <c r="S82" s="313"/>
      <c r="T82" s="153" t="s">
        <v>51</v>
      </c>
      <c r="U82" s="227">
        <f>IFERROR(VLOOKUP(T82,[1]vstupy!$B$2:$C$12,2,FALSE),0)</f>
        <v>0</v>
      </c>
      <c r="V82" s="314"/>
      <c r="W82" s="339"/>
      <c r="X82" s="336"/>
      <c r="Y82" s="309"/>
      <c r="Z82" s="309"/>
      <c r="AA82" s="309"/>
      <c r="AB82" s="309"/>
      <c r="AC82" s="309"/>
      <c r="AD82" s="309"/>
      <c r="AE82" s="351"/>
      <c r="AF82" s="281"/>
      <c r="AG82" s="280"/>
      <c r="AH82" s="280"/>
      <c r="AI82" s="280"/>
      <c r="AJ82" s="280"/>
      <c r="AK82" s="280"/>
      <c r="AL82" s="280"/>
      <c r="AM82" s="286"/>
      <c r="AN82" s="270"/>
      <c r="AO82" s="270"/>
      <c r="AP82" s="270"/>
      <c r="AQ82" s="270"/>
      <c r="AR82" s="270"/>
      <c r="AS82" s="270"/>
      <c r="AT82" s="270"/>
      <c r="AU82" s="296"/>
      <c r="AV82" s="281"/>
      <c r="AW82" s="280"/>
      <c r="AX82" s="280"/>
      <c r="AY82" s="280"/>
      <c r="AZ82" s="280"/>
      <c r="BA82" s="280"/>
      <c r="BB82" s="280"/>
      <c r="BC82" s="286"/>
      <c r="BD82" s="281"/>
      <c r="BE82" s="280"/>
      <c r="BF82" s="280"/>
      <c r="BG82" s="280"/>
      <c r="BH82" s="280"/>
      <c r="BI82" s="280"/>
      <c r="BJ82" s="280"/>
      <c r="BK82" s="286"/>
      <c r="BL82" s="305"/>
      <c r="BM82" s="281"/>
      <c r="BN82" s="280"/>
      <c r="BO82" s="280"/>
      <c r="BP82" s="280"/>
      <c r="BQ82" s="280"/>
      <c r="BR82" s="280"/>
      <c r="BS82" s="280"/>
      <c r="BT82" s="286"/>
      <c r="BU82" s="281"/>
      <c r="BV82" s="270"/>
      <c r="BW82" s="270"/>
      <c r="BX82" s="270"/>
      <c r="BY82" s="270"/>
      <c r="BZ82" s="270"/>
      <c r="CA82" s="270"/>
      <c r="CB82" s="271"/>
      <c r="CC82" s="281"/>
      <c r="CD82" s="286"/>
    </row>
    <row r="83" spans="2:82" ht="12.6" customHeight="1" x14ac:dyDescent="0.25">
      <c r="B83" s="352"/>
      <c r="C83" s="334"/>
      <c r="D83" s="313"/>
      <c r="E83" s="313"/>
      <c r="F83" s="313"/>
      <c r="G83" s="330"/>
      <c r="H83" s="313"/>
      <c r="I83" s="313"/>
      <c r="J83" s="315"/>
      <c r="K83" s="313"/>
      <c r="L83" s="315"/>
      <c r="M83" s="313"/>
      <c r="N83" s="313"/>
      <c r="O83" s="313"/>
      <c r="P83" s="316"/>
      <c r="Q83" s="314"/>
      <c r="R83" s="312"/>
      <c r="S83" s="313"/>
      <c r="T83" s="153" t="s">
        <v>51</v>
      </c>
      <c r="U83" s="227">
        <f>IFERROR(VLOOKUP(T83,[1]vstupy!$B$2:$C$12,2,FALSE),0)</f>
        <v>0</v>
      </c>
      <c r="V83" s="314"/>
      <c r="W83" s="339"/>
      <c r="X83" s="337"/>
      <c r="Y83" s="309"/>
      <c r="Z83" s="309"/>
      <c r="AA83" s="309"/>
      <c r="AB83" s="309"/>
      <c r="AC83" s="309"/>
      <c r="AD83" s="309"/>
      <c r="AE83" s="351"/>
      <c r="AF83" s="281"/>
      <c r="AG83" s="280"/>
      <c r="AH83" s="280"/>
      <c r="AI83" s="280"/>
      <c r="AJ83" s="280"/>
      <c r="AK83" s="280"/>
      <c r="AL83" s="280"/>
      <c r="AM83" s="286"/>
      <c r="AN83" s="270"/>
      <c r="AO83" s="270"/>
      <c r="AP83" s="270"/>
      <c r="AQ83" s="270"/>
      <c r="AR83" s="270"/>
      <c r="AS83" s="270"/>
      <c r="AT83" s="270"/>
      <c r="AU83" s="296"/>
      <c r="AV83" s="281"/>
      <c r="AW83" s="280"/>
      <c r="AX83" s="280"/>
      <c r="AY83" s="280"/>
      <c r="AZ83" s="280"/>
      <c r="BA83" s="280"/>
      <c r="BB83" s="280"/>
      <c r="BC83" s="286"/>
      <c r="BD83" s="281"/>
      <c r="BE83" s="280"/>
      <c r="BF83" s="280"/>
      <c r="BG83" s="280"/>
      <c r="BH83" s="280"/>
      <c r="BI83" s="280"/>
      <c r="BJ83" s="280"/>
      <c r="BK83" s="286"/>
      <c r="BL83" s="305"/>
      <c r="BM83" s="281"/>
      <c r="BN83" s="280"/>
      <c r="BO83" s="280"/>
      <c r="BP83" s="280"/>
      <c r="BQ83" s="280"/>
      <c r="BR83" s="280"/>
      <c r="BS83" s="280"/>
      <c r="BT83" s="286"/>
      <c r="BU83" s="281"/>
      <c r="BV83" s="270"/>
      <c r="BW83" s="270"/>
      <c r="BX83" s="270"/>
      <c r="BY83" s="270"/>
      <c r="BZ83" s="270"/>
      <c r="CA83" s="270"/>
      <c r="CB83" s="271"/>
      <c r="CC83" s="281"/>
      <c r="CD83" s="286"/>
    </row>
    <row r="84" spans="2:82" ht="12.6" customHeight="1" x14ac:dyDescent="0.25">
      <c r="B84" s="352">
        <v>26</v>
      </c>
      <c r="C84" s="334" t="s">
        <v>237</v>
      </c>
      <c r="D84" s="313" t="s">
        <v>261</v>
      </c>
      <c r="E84" s="313" t="s">
        <v>280</v>
      </c>
      <c r="F84" s="313" t="s">
        <v>181</v>
      </c>
      <c r="G84" s="330">
        <v>45078</v>
      </c>
      <c r="H84" s="313" t="s">
        <v>297</v>
      </c>
      <c r="I84" s="313">
        <v>45</v>
      </c>
      <c r="J84" s="315">
        <f t="shared" ref="J84" si="1077">IF(I84="N",0,I84)</f>
        <v>45</v>
      </c>
      <c r="K84" s="313" t="s">
        <v>305</v>
      </c>
      <c r="L84" s="315">
        <f t="shared" si="591"/>
        <v>0</v>
      </c>
      <c r="M84" s="313" t="s">
        <v>307</v>
      </c>
      <c r="N84" s="313"/>
      <c r="O84" s="313">
        <v>160</v>
      </c>
      <c r="P84" s="316"/>
      <c r="Q84" s="314" t="s">
        <v>50</v>
      </c>
      <c r="R84" s="312">
        <f>VLOOKUP(Q84,vstupy!$B$17:$C$27,2,FALSE)</f>
        <v>0</v>
      </c>
      <c r="S84" s="313"/>
      <c r="T84" s="153" t="s">
        <v>51</v>
      </c>
      <c r="U84" s="227">
        <f>IFERROR(VLOOKUP(T84,[1]vstupy!$B$2:$C$12,2,FALSE),0)</f>
        <v>0</v>
      </c>
      <c r="V84" s="314" t="s">
        <v>50</v>
      </c>
      <c r="W84" s="338">
        <f>VLOOKUP(V84,vstupy!$B$17:$C$27,2,FALSE)</f>
        <v>0</v>
      </c>
      <c r="X84" s="336">
        <f t="shared" ref="X84" si="1078">IFERROR(IF(J84=0,"N",N84/I84),0)</f>
        <v>0</v>
      </c>
      <c r="Y84" s="308">
        <f t="shared" ref="Y84" si="1079">N84</f>
        <v>0</v>
      </c>
      <c r="Z84" s="308">
        <f t="shared" ref="Z84" si="1080">IFERROR(IF(J84=0,"N",O84/I84),0)</f>
        <v>3.5555555555555554</v>
      </c>
      <c r="AA84" s="308">
        <f t="shared" si="550"/>
        <v>160</v>
      </c>
      <c r="AB84" s="308">
        <f t="shared" ref="AB84" si="1081">P84*R84</f>
        <v>0</v>
      </c>
      <c r="AC84" s="308">
        <f t="shared" si="1038"/>
        <v>0</v>
      </c>
      <c r="AD84" s="349">
        <f t="shared" ref="AD84" si="1082">IF(S84&gt;0,IF(W84&gt;0,($G$6/160)*(S84/60)*W84,0),IF(W84&gt;0,($G$6/160)*((U84+U85+U86)/60)*W84,0))</f>
        <v>0</v>
      </c>
      <c r="AE84" s="350">
        <f t="shared" si="994"/>
        <v>0</v>
      </c>
      <c r="AF84" s="281">
        <f>IF($M84="In (zvyšuje náklady)",X84,0)</f>
        <v>0</v>
      </c>
      <c r="AG84" s="280">
        <f t="shared" ref="AG84:AM84" si="1083">IF($M84="In (zvyšuje náklady)",Y84,0)</f>
        <v>0</v>
      </c>
      <c r="AH84" s="280">
        <f t="shared" si="1083"/>
        <v>3.5555555555555554</v>
      </c>
      <c r="AI84" s="280">
        <f t="shared" si="1083"/>
        <v>160</v>
      </c>
      <c r="AJ84" s="280">
        <f t="shared" si="1083"/>
        <v>0</v>
      </c>
      <c r="AK84" s="280">
        <f t="shared" si="1083"/>
        <v>0</v>
      </c>
      <c r="AL84" s="280">
        <f t="shared" si="1083"/>
        <v>0</v>
      </c>
      <c r="AM84" s="286">
        <f t="shared" si="1083"/>
        <v>0</v>
      </c>
      <c r="AN84" s="297">
        <f t="shared" ref="AN84" si="1084">IF($M84="In (zvyšuje náklady)",0,X84)</f>
        <v>0</v>
      </c>
      <c r="AO84" s="297">
        <f t="shared" ref="AO84" si="1085">IF($M84="In (zvyšuje náklady)",0,Y84)</f>
        <v>0</v>
      </c>
      <c r="AP84" s="297">
        <f t="shared" ref="AP84" si="1086">IF($M84="In (zvyšuje náklady)",0,Z84)</f>
        <v>0</v>
      </c>
      <c r="AQ84" s="297">
        <f t="shared" ref="AQ84" si="1087">IF($M84="In (zvyšuje náklady)",0,AA84)</f>
        <v>0</v>
      </c>
      <c r="AR84" s="297">
        <f t="shared" ref="AR84" si="1088">IF($M84="In (zvyšuje náklady)",0,AB84)</f>
        <v>0</v>
      </c>
      <c r="AS84" s="297">
        <f t="shared" ref="AS84" si="1089">IF($M84="In (zvyšuje náklady)",0,AC84)</f>
        <v>0</v>
      </c>
      <c r="AT84" s="297">
        <f t="shared" ref="AT84" si="1090">IF($M84="In (zvyšuje náklady)",0,AD84)</f>
        <v>0</v>
      </c>
      <c r="AU84" s="295">
        <f t="shared" ref="AU84" si="1091">IF($M84="In (zvyšuje náklady)",0,AE84)</f>
        <v>0</v>
      </c>
      <c r="AV84" s="281">
        <f t="shared" ref="AV84:BB84" si="1092">IF($L84&gt;0,AF84,0)</f>
        <v>0</v>
      </c>
      <c r="AW84" s="280">
        <f t="shared" ref="AW84:AY84" si="1093">IF($L84&gt;0,$L84*AV84,0)</f>
        <v>0</v>
      </c>
      <c r="AX84" s="280">
        <f t="shared" si="1092"/>
        <v>0</v>
      </c>
      <c r="AY84" s="280">
        <f t="shared" si="1093"/>
        <v>0</v>
      </c>
      <c r="AZ84" s="280">
        <f t="shared" si="1092"/>
        <v>0</v>
      </c>
      <c r="BA84" s="280">
        <f t="shared" ref="BA84" si="1094">IF($L84&gt;0,$L84*AZ84,0)</f>
        <v>0</v>
      </c>
      <c r="BB84" s="280">
        <f t="shared" si="1092"/>
        <v>0</v>
      </c>
      <c r="BC84" s="286">
        <f t="shared" ref="BC84" si="1095">IF($L84&gt;0,$L84*BB84,0)</f>
        <v>0</v>
      </c>
      <c r="BD84" s="281">
        <f t="shared" ref="BD84" si="1096">IF($L84&gt;0,AN84,0)</f>
        <v>0</v>
      </c>
      <c r="BE84" s="280">
        <f t="shared" ref="BE84" si="1097">IF($L84&gt;0,$L84*BD84,0)</f>
        <v>0</v>
      </c>
      <c r="BF84" s="280">
        <f t="shared" ref="BF84" si="1098">IF($L84&gt;0,AP84,0)</f>
        <v>0</v>
      </c>
      <c r="BG84" s="280">
        <f t="shared" ref="BG84" si="1099">IF($L84&gt;0,$L84*BF84,0)</f>
        <v>0</v>
      </c>
      <c r="BH84" s="280">
        <f t="shared" ref="BH84" si="1100">IF($L84&gt;0,AR84,0)</f>
        <v>0</v>
      </c>
      <c r="BI84" s="280">
        <f t="shared" ref="BI84" si="1101">IF($L84&gt;0,$L84*BH84,0)</f>
        <v>0</v>
      </c>
      <c r="BJ84" s="280">
        <f t="shared" ref="BJ84" si="1102">IF($L84&gt;0,AT84,0)</f>
        <v>0</v>
      </c>
      <c r="BK84" s="286">
        <f t="shared" ref="BK84" si="1103">IF($L84&gt;0,$L84*BJ84,0)</f>
        <v>0</v>
      </c>
      <c r="BL84" s="305">
        <f>IF(F84=vstupy!F$6,"1",0)</f>
        <v>0</v>
      </c>
      <c r="BM84" s="281">
        <f t="shared" ref="BM84" si="1104">IF($BL84="1",AF84,0)</f>
        <v>0</v>
      </c>
      <c r="BN84" s="280">
        <f t="shared" ref="BN84" si="1105">IF($BL84="1",AG84,0)</f>
        <v>0</v>
      </c>
      <c r="BO84" s="280">
        <f t="shared" ref="BO84" si="1106">IF($BL84="1",AH84,0)</f>
        <v>0</v>
      </c>
      <c r="BP84" s="280">
        <f t="shared" ref="BP84" si="1107">IF($BL84="1",AI84,0)</f>
        <v>0</v>
      </c>
      <c r="BQ84" s="280">
        <f t="shared" ref="BQ84" si="1108">IF($BL84="1",AJ84,0)</f>
        <v>0</v>
      </c>
      <c r="BR84" s="280">
        <f t="shared" ref="BR84" si="1109">IF($BL84="1",AK84,0)</f>
        <v>0</v>
      </c>
      <c r="BS84" s="280">
        <f t="shared" ref="BS84" si="1110">IF($BL84="1",AL84,0)</f>
        <v>0</v>
      </c>
      <c r="BT84" s="286">
        <f t="shared" ref="BT84" si="1111">IF($BL84="1",AM84,0)</f>
        <v>0</v>
      </c>
      <c r="BU84" s="281">
        <f t="shared" ref="BU84" si="1112">IF($BL84="1",AN84,0)</f>
        <v>0</v>
      </c>
      <c r="BV84" s="270">
        <f t="shared" ref="BV84" si="1113">IF($BL84="1",AO84,0)</f>
        <v>0</v>
      </c>
      <c r="BW84" s="270">
        <f t="shared" ref="BW84" si="1114">IF($BL84="1",AP84,0)</f>
        <v>0</v>
      </c>
      <c r="BX84" s="270">
        <f t="shared" ref="BX84" si="1115">IF($BL84="1",AQ84,0)</f>
        <v>0</v>
      </c>
      <c r="BY84" s="270">
        <f t="shared" ref="BY84" si="1116">IF($BL84="1",AR84,0)</f>
        <v>0</v>
      </c>
      <c r="BZ84" s="270">
        <f t="shared" ref="BZ84" si="1117">IF($BL84="1",AS84,0)</f>
        <v>0</v>
      </c>
      <c r="CA84" s="270">
        <f t="shared" ref="CA84" si="1118">IF($BL84="1",AT84,0)</f>
        <v>0</v>
      </c>
      <c r="CB84" s="271">
        <f t="shared" ref="CB84" si="1119">IF($BL84="1",AU84,0)</f>
        <v>0</v>
      </c>
      <c r="CC84" s="281">
        <f>IFERROR(IF($X84="N/A",Z84+AB84+AD84,X84+Z84+AB84+AD84),0)</f>
        <v>3.5555555555555554</v>
      </c>
      <c r="CD84" s="286">
        <f>Y84+AA84+AC84+AE84</f>
        <v>160</v>
      </c>
    </row>
    <row r="85" spans="2:82" ht="12.6" customHeight="1" x14ac:dyDescent="0.25">
      <c r="B85" s="352"/>
      <c r="C85" s="334"/>
      <c r="D85" s="313"/>
      <c r="E85" s="313"/>
      <c r="F85" s="313"/>
      <c r="G85" s="330"/>
      <c r="H85" s="313"/>
      <c r="I85" s="313"/>
      <c r="J85" s="315"/>
      <c r="K85" s="313"/>
      <c r="L85" s="315"/>
      <c r="M85" s="313"/>
      <c r="N85" s="313"/>
      <c r="O85" s="313"/>
      <c r="P85" s="316"/>
      <c r="Q85" s="314"/>
      <c r="R85" s="312"/>
      <c r="S85" s="313"/>
      <c r="T85" s="153" t="s">
        <v>51</v>
      </c>
      <c r="U85" s="227">
        <f>IFERROR(VLOOKUP(T85,[1]vstupy!$B$2:$C$12,2,FALSE),0)</f>
        <v>0</v>
      </c>
      <c r="V85" s="314"/>
      <c r="W85" s="339"/>
      <c r="X85" s="336"/>
      <c r="Y85" s="309"/>
      <c r="Z85" s="309"/>
      <c r="AA85" s="309"/>
      <c r="AB85" s="309"/>
      <c r="AC85" s="309"/>
      <c r="AD85" s="309"/>
      <c r="AE85" s="351"/>
      <c r="AF85" s="281"/>
      <c r="AG85" s="280"/>
      <c r="AH85" s="280"/>
      <c r="AI85" s="280"/>
      <c r="AJ85" s="280"/>
      <c r="AK85" s="280"/>
      <c r="AL85" s="280"/>
      <c r="AM85" s="286"/>
      <c r="AN85" s="270"/>
      <c r="AO85" s="270"/>
      <c r="AP85" s="270"/>
      <c r="AQ85" s="270"/>
      <c r="AR85" s="270"/>
      <c r="AS85" s="270"/>
      <c r="AT85" s="270"/>
      <c r="AU85" s="296"/>
      <c r="AV85" s="281"/>
      <c r="AW85" s="280"/>
      <c r="AX85" s="280"/>
      <c r="AY85" s="280"/>
      <c r="AZ85" s="280"/>
      <c r="BA85" s="280"/>
      <c r="BB85" s="280"/>
      <c r="BC85" s="286"/>
      <c r="BD85" s="281"/>
      <c r="BE85" s="280"/>
      <c r="BF85" s="280"/>
      <c r="BG85" s="280"/>
      <c r="BH85" s="280"/>
      <c r="BI85" s="280"/>
      <c r="BJ85" s="280"/>
      <c r="BK85" s="286"/>
      <c r="BL85" s="305"/>
      <c r="BM85" s="281"/>
      <c r="BN85" s="280"/>
      <c r="BO85" s="280"/>
      <c r="BP85" s="280"/>
      <c r="BQ85" s="280"/>
      <c r="BR85" s="280"/>
      <c r="BS85" s="280"/>
      <c r="BT85" s="286"/>
      <c r="BU85" s="281"/>
      <c r="BV85" s="270"/>
      <c r="BW85" s="270"/>
      <c r="BX85" s="270"/>
      <c r="BY85" s="270"/>
      <c r="BZ85" s="270"/>
      <c r="CA85" s="270"/>
      <c r="CB85" s="271"/>
      <c r="CC85" s="281"/>
      <c r="CD85" s="286"/>
    </row>
    <row r="86" spans="2:82" ht="12.6" customHeight="1" x14ac:dyDescent="0.25">
      <c r="B86" s="352"/>
      <c r="C86" s="334"/>
      <c r="D86" s="313"/>
      <c r="E86" s="313"/>
      <c r="F86" s="313"/>
      <c r="G86" s="330"/>
      <c r="H86" s="313"/>
      <c r="I86" s="313"/>
      <c r="J86" s="315"/>
      <c r="K86" s="313"/>
      <c r="L86" s="315"/>
      <c r="M86" s="313"/>
      <c r="N86" s="313"/>
      <c r="O86" s="313"/>
      <c r="P86" s="316"/>
      <c r="Q86" s="314"/>
      <c r="R86" s="312"/>
      <c r="S86" s="313"/>
      <c r="T86" s="153" t="s">
        <v>51</v>
      </c>
      <c r="U86" s="227">
        <f>IFERROR(VLOOKUP(T86,[1]vstupy!$B$2:$C$12,2,FALSE),0)</f>
        <v>0</v>
      </c>
      <c r="V86" s="314"/>
      <c r="W86" s="339"/>
      <c r="X86" s="337"/>
      <c r="Y86" s="309"/>
      <c r="Z86" s="309"/>
      <c r="AA86" s="309"/>
      <c r="AB86" s="309"/>
      <c r="AC86" s="309"/>
      <c r="AD86" s="309"/>
      <c r="AE86" s="351"/>
      <c r="AF86" s="281"/>
      <c r="AG86" s="280"/>
      <c r="AH86" s="280"/>
      <c r="AI86" s="280"/>
      <c r="AJ86" s="280"/>
      <c r="AK86" s="280"/>
      <c r="AL86" s="280"/>
      <c r="AM86" s="286"/>
      <c r="AN86" s="270"/>
      <c r="AO86" s="270"/>
      <c r="AP86" s="270"/>
      <c r="AQ86" s="270"/>
      <c r="AR86" s="270"/>
      <c r="AS86" s="270"/>
      <c r="AT86" s="270"/>
      <c r="AU86" s="296"/>
      <c r="AV86" s="281"/>
      <c r="AW86" s="280"/>
      <c r="AX86" s="280"/>
      <c r="AY86" s="280"/>
      <c r="AZ86" s="280"/>
      <c r="BA86" s="280"/>
      <c r="BB86" s="280"/>
      <c r="BC86" s="286"/>
      <c r="BD86" s="281"/>
      <c r="BE86" s="280"/>
      <c r="BF86" s="280"/>
      <c r="BG86" s="280"/>
      <c r="BH86" s="280"/>
      <c r="BI86" s="280"/>
      <c r="BJ86" s="280"/>
      <c r="BK86" s="286"/>
      <c r="BL86" s="305"/>
      <c r="BM86" s="281"/>
      <c r="BN86" s="280"/>
      <c r="BO86" s="280"/>
      <c r="BP86" s="280"/>
      <c r="BQ86" s="280"/>
      <c r="BR86" s="280"/>
      <c r="BS86" s="280"/>
      <c r="BT86" s="286"/>
      <c r="BU86" s="281"/>
      <c r="BV86" s="270"/>
      <c r="BW86" s="270"/>
      <c r="BX86" s="270"/>
      <c r="BY86" s="270"/>
      <c r="BZ86" s="270"/>
      <c r="CA86" s="270"/>
      <c r="CB86" s="271"/>
      <c r="CC86" s="281"/>
      <c r="CD86" s="286"/>
    </row>
    <row r="87" spans="2:82" ht="12.6" customHeight="1" x14ac:dyDescent="0.25">
      <c r="B87" s="352">
        <v>27</v>
      </c>
      <c r="C87" s="334" t="s">
        <v>238</v>
      </c>
      <c r="D87" s="313" t="s">
        <v>261</v>
      </c>
      <c r="E87" s="313" t="s">
        <v>281</v>
      </c>
      <c r="F87" s="313" t="s">
        <v>181</v>
      </c>
      <c r="G87" s="330">
        <v>45078</v>
      </c>
      <c r="H87" s="313" t="s">
        <v>297</v>
      </c>
      <c r="I87" s="313">
        <v>45</v>
      </c>
      <c r="J87" s="315">
        <f t="shared" ref="J87" si="1120">IF(I87="N",0,I87)</f>
        <v>45</v>
      </c>
      <c r="K87" s="313" t="s">
        <v>305</v>
      </c>
      <c r="L87" s="315">
        <f t="shared" ref="L87:L150" si="1121">IF(K87="N",0,K87)</f>
        <v>0</v>
      </c>
      <c r="M87" s="313" t="s">
        <v>307</v>
      </c>
      <c r="N87" s="313"/>
      <c r="O87" s="320">
        <v>9345</v>
      </c>
      <c r="P87" s="316"/>
      <c r="Q87" s="314" t="s">
        <v>50</v>
      </c>
      <c r="R87" s="312">
        <f>VLOOKUP(Q87,vstupy!$B$17:$C$27,2,FALSE)</f>
        <v>0</v>
      </c>
      <c r="S87" s="313"/>
      <c r="T87" s="153" t="s">
        <v>51</v>
      </c>
      <c r="U87" s="227">
        <f>IFERROR(VLOOKUP(T87,[1]vstupy!$B$2:$C$12,2,FALSE),0)</f>
        <v>0</v>
      </c>
      <c r="V87" s="314" t="s">
        <v>50</v>
      </c>
      <c r="W87" s="338">
        <f>VLOOKUP(V87,vstupy!$B$17:$C$27,2,FALSE)</f>
        <v>0</v>
      </c>
      <c r="X87" s="336">
        <f t="shared" ref="X87" si="1122">IFERROR(IF(J87=0,"N",N87/I87),0)</f>
        <v>0</v>
      </c>
      <c r="Y87" s="308">
        <f t="shared" ref="Y87" si="1123">N87</f>
        <v>0</v>
      </c>
      <c r="Z87" s="308">
        <f t="shared" ref="Z87" si="1124">IFERROR(IF(J87=0,"N",O87/I87),0)</f>
        <v>207.66666666666666</v>
      </c>
      <c r="AA87" s="308">
        <f t="shared" si="595"/>
        <v>9345</v>
      </c>
      <c r="AB87" s="308">
        <f t="shared" ref="AB87" si="1125">P87*R87</f>
        <v>0</v>
      </c>
      <c r="AC87" s="308">
        <f t="shared" si="1038"/>
        <v>0</v>
      </c>
      <c r="AD87" s="349">
        <f t="shared" ref="AD87" si="1126">IF(S87&gt;0,IF(W87&gt;0,($G$6/160)*(S87/60)*W87,0),IF(W87&gt;0,($G$6/160)*((U87+U88+U89)/60)*W87,0))</f>
        <v>0</v>
      </c>
      <c r="AE87" s="350">
        <f t="shared" si="994"/>
        <v>0</v>
      </c>
      <c r="AF87" s="281">
        <f>IF($M87="In (zvyšuje náklady)",X87,0)</f>
        <v>0</v>
      </c>
      <c r="AG87" s="280">
        <f t="shared" ref="AG87:AM87" si="1127">IF($M87="In (zvyšuje náklady)",Y87,0)</f>
        <v>0</v>
      </c>
      <c r="AH87" s="280">
        <f t="shared" si="1127"/>
        <v>207.66666666666666</v>
      </c>
      <c r="AI87" s="280">
        <f t="shared" si="1127"/>
        <v>9345</v>
      </c>
      <c r="AJ87" s="280">
        <f t="shared" si="1127"/>
        <v>0</v>
      </c>
      <c r="AK87" s="280">
        <f t="shared" si="1127"/>
        <v>0</v>
      </c>
      <c r="AL87" s="280">
        <f t="shared" si="1127"/>
        <v>0</v>
      </c>
      <c r="AM87" s="286">
        <f t="shared" si="1127"/>
        <v>0</v>
      </c>
      <c r="AN87" s="297">
        <f t="shared" ref="AN87" si="1128">IF($M87="In (zvyšuje náklady)",0,X87)</f>
        <v>0</v>
      </c>
      <c r="AO87" s="297">
        <f t="shared" ref="AO87" si="1129">IF($M87="In (zvyšuje náklady)",0,Y87)</f>
        <v>0</v>
      </c>
      <c r="AP87" s="297">
        <f t="shared" ref="AP87" si="1130">IF($M87="In (zvyšuje náklady)",0,Z87)</f>
        <v>0</v>
      </c>
      <c r="AQ87" s="297">
        <f t="shared" ref="AQ87" si="1131">IF($M87="In (zvyšuje náklady)",0,AA87)</f>
        <v>0</v>
      </c>
      <c r="AR87" s="297">
        <f t="shared" ref="AR87" si="1132">IF($M87="In (zvyšuje náklady)",0,AB87)</f>
        <v>0</v>
      </c>
      <c r="AS87" s="297">
        <f t="shared" ref="AS87" si="1133">IF($M87="In (zvyšuje náklady)",0,AC87)</f>
        <v>0</v>
      </c>
      <c r="AT87" s="297">
        <f t="shared" ref="AT87" si="1134">IF($M87="In (zvyšuje náklady)",0,AD87)</f>
        <v>0</v>
      </c>
      <c r="AU87" s="295">
        <f t="shared" ref="AU87" si="1135">IF($M87="In (zvyšuje náklady)",0,AE87)</f>
        <v>0</v>
      </c>
      <c r="AV87" s="281">
        <f t="shared" ref="AV87:BB87" si="1136">IF($L87&gt;0,AF87,0)</f>
        <v>0</v>
      </c>
      <c r="AW87" s="280">
        <f t="shared" ref="AW87:AY87" si="1137">IF($L87&gt;0,$L87*AV87,0)</f>
        <v>0</v>
      </c>
      <c r="AX87" s="280">
        <f t="shared" si="1136"/>
        <v>0</v>
      </c>
      <c r="AY87" s="280">
        <f t="shared" si="1137"/>
        <v>0</v>
      </c>
      <c r="AZ87" s="280">
        <f t="shared" si="1136"/>
        <v>0</v>
      </c>
      <c r="BA87" s="280">
        <f t="shared" ref="BA87" si="1138">IF($L87&gt;0,$L87*AZ87,0)</f>
        <v>0</v>
      </c>
      <c r="BB87" s="280">
        <f t="shared" si="1136"/>
        <v>0</v>
      </c>
      <c r="BC87" s="286">
        <f t="shared" ref="BC87" si="1139">IF($L87&gt;0,$L87*BB87,0)</f>
        <v>0</v>
      </c>
      <c r="BD87" s="281">
        <f t="shared" ref="BD87" si="1140">IF($L87&gt;0,AN87,0)</f>
        <v>0</v>
      </c>
      <c r="BE87" s="280">
        <f t="shared" ref="BE87" si="1141">IF($L87&gt;0,$L87*BD87,0)</f>
        <v>0</v>
      </c>
      <c r="BF87" s="280">
        <f t="shared" ref="BF87" si="1142">IF($L87&gt;0,AP87,0)</f>
        <v>0</v>
      </c>
      <c r="BG87" s="280">
        <f t="shared" ref="BG87" si="1143">IF($L87&gt;0,$L87*BF87,0)</f>
        <v>0</v>
      </c>
      <c r="BH87" s="280">
        <f t="shared" ref="BH87" si="1144">IF($L87&gt;0,AR87,0)</f>
        <v>0</v>
      </c>
      <c r="BI87" s="280">
        <f t="shared" ref="BI87" si="1145">IF($L87&gt;0,$L87*BH87,0)</f>
        <v>0</v>
      </c>
      <c r="BJ87" s="280">
        <f t="shared" ref="BJ87" si="1146">IF($L87&gt;0,AT87,0)</f>
        <v>0</v>
      </c>
      <c r="BK87" s="286">
        <f t="shared" ref="BK87" si="1147">IF($L87&gt;0,$L87*BJ87,0)</f>
        <v>0</v>
      </c>
      <c r="BL87" s="305">
        <f>IF(F87=vstupy!F$6,"1",0)</f>
        <v>0</v>
      </c>
      <c r="BM87" s="281">
        <f t="shared" ref="BM87" si="1148">IF($BL87="1",AF87,0)</f>
        <v>0</v>
      </c>
      <c r="BN87" s="280">
        <f t="shared" ref="BN87" si="1149">IF($BL87="1",AG87,0)</f>
        <v>0</v>
      </c>
      <c r="BO87" s="280">
        <f t="shared" ref="BO87" si="1150">IF($BL87="1",AH87,0)</f>
        <v>0</v>
      </c>
      <c r="BP87" s="280">
        <f t="shared" ref="BP87" si="1151">IF($BL87="1",AI87,0)</f>
        <v>0</v>
      </c>
      <c r="BQ87" s="280">
        <f t="shared" ref="BQ87" si="1152">IF($BL87="1",AJ87,0)</f>
        <v>0</v>
      </c>
      <c r="BR87" s="280">
        <f t="shared" ref="BR87" si="1153">IF($BL87="1",AK87,0)</f>
        <v>0</v>
      </c>
      <c r="BS87" s="280">
        <f t="shared" ref="BS87" si="1154">IF($BL87="1",AL87,0)</f>
        <v>0</v>
      </c>
      <c r="BT87" s="286">
        <f t="shared" ref="BT87" si="1155">IF($BL87="1",AM87,0)</f>
        <v>0</v>
      </c>
      <c r="BU87" s="281">
        <f t="shared" ref="BU87" si="1156">IF($BL87="1",AN87,0)</f>
        <v>0</v>
      </c>
      <c r="BV87" s="270">
        <f t="shared" ref="BV87" si="1157">IF($BL87="1",AO87,0)</f>
        <v>0</v>
      </c>
      <c r="BW87" s="270">
        <f t="shared" ref="BW87" si="1158">IF($BL87="1",AP87,0)</f>
        <v>0</v>
      </c>
      <c r="BX87" s="270">
        <f t="shared" ref="BX87" si="1159">IF($BL87="1",AQ87,0)</f>
        <v>0</v>
      </c>
      <c r="BY87" s="270">
        <f t="shared" ref="BY87" si="1160">IF($BL87="1",AR87,0)</f>
        <v>0</v>
      </c>
      <c r="BZ87" s="270">
        <f t="shared" ref="BZ87" si="1161">IF($BL87="1",AS87,0)</f>
        <v>0</v>
      </c>
      <c r="CA87" s="270">
        <f t="shared" ref="CA87" si="1162">IF($BL87="1",AT87,0)</f>
        <v>0</v>
      </c>
      <c r="CB87" s="271">
        <f t="shared" ref="CB87" si="1163">IF($BL87="1",AU87,0)</f>
        <v>0</v>
      </c>
      <c r="CC87" s="281">
        <f>IFERROR(IF($X87="N/A",Z87+AB87+AD87,X87+Z87+AB87+AD87),0)</f>
        <v>207.66666666666666</v>
      </c>
      <c r="CD87" s="286">
        <f>Y87+AA87+AC87+AE87</f>
        <v>9345</v>
      </c>
    </row>
    <row r="88" spans="2:82" ht="12.6" customHeight="1" x14ac:dyDescent="0.25">
      <c r="B88" s="352"/>
      <c r="C88" s="334"/>
      <c r="D88" s="313"/>
      <c r="E88" s="313"/>
      <c r="F88" s="313"/>
      <c r="G88" s="330"/>
      <c r="H88" s="313"/>
      <c r="I88" s="313"/>
      <c r="J88" s="315"/>
      <c r="K88" s="313"/>
      <c r="L88" s="315"/>
      <c r="M88" s="313"/>
      <c r="N88" s="313"/>
      <c r="O88" s="313"/>
      <c r="P88" s="316"/>
      <c r="Q88" s="314"/>
      <c r="R88" s="312"/>
      <c r="S88" s="313"/>
      <c r="T88" s="153" t="s">
        <v>51</v>
      </c>
      <c r="U88" s="227">
        <f>IFERROR(VLOOKUP(T88,[1]vstupy!$B$2:$C$12,2,FALSE),0)</f>
        <v>0</v>
      </c>
      <c r="V88" s="314"/>
      <c r="W88" s="339"/>
      <c r="X88" s="336"/>
      <c r="Y88" s="309"/>
      <c r="Z88" s="309"/>
      <c r="AA88" s="309"/>
      <c r="AB88" s="309"/>
      <c r="AC88" s="309"/>
      <c r="AD88" s="309"/>
      <c r="AE88" s="351"/>
      <c r="AF88" s="281"/>
      <c r="AG88" s="280"/>
      <c r="AH88" s="280"/>
      <c r="AI88" s="280"/>
      <c r="AJ88" s="280"/>
      <c r="AK88" s="280"/>
      <c r="AL88" s="280"/>
      <c r="AM88" s="286"/>
      <c r="AN88" s="270"/>
      <c r="AO88" s="270"/>
      <c r="AP88" s="270"/>
      <c r="AQ88" s="270"/>
      <c r="AR88" s="270"/>
      <c r="AS88" s="270"/>
      <c r="AT88" s="270"/>
      <c r="AU88" s="296"/>
      <c r="AV88" s="281"/>
      <c r="AW88" s="280"/>
      <c r="AX88" s="280"/>
      <c r="AY88" s="280"/>
      <c r="AZ88" s="280"/>
      <c r="BA88" s="280"/>
      <c r="BB88" s="280"/>
      <c r="BC88" s="286"/>
      <c r="BD88" s="281"/>
      <c r="BE88" s="280"/>
      <c r="BF88" s="280"/>
      <c r="BG88" s="280"/>
      <c r="BH88" s="280"/>
      <c r="BI88" s="280"/>
      <c r="BJ88" s="280"/>
      <c r="BK88" s="286"/>
      <c r="BL88" s="305"/>
      <c r="BM88" s="281"/>
      <c r="BN88" s="280"/>
      <c r="BO88" s="280"/>
      <c r="BP88" s="280"/>
      <c r="BQ88" s="280"/>
      <c r="BR88" s="280"/>
      <c r="BS88" s="280"/>
      <c r="BT88" s="286"/>
      <c r="BU88" s="281"/>
      <c r="BV88" s="270"/>
      <c r="BW88" s="270"/>
      <c r="BX88" s="270"/>
      <c r="BY88" s="270"/>
      <c r="BZ88" s="270"/>
      <c r="CA88" s="270"/>
      <c r="CB88" s="271"/>
      <c r="CC88" s="281"/>
      <c r="CD88" s="286"/>
    </row>
    <row r="89" spans="2:82" ht="12.6" customHeight="1" x14ac:dyDescent="0.25">
      <c r="B89" s="352"/>
      <c r="C89" s="334"/>
      <c r="D89" s="313"/>
      <c r="E89" s="313"/>
      <c r="F89" s="313"/>
      <c r="G89" s="330"/>
      <c r="H89" s="313"/>
      <c r="I89" s="313"/>
      <c r="J89" s="315"/>
      <c r="K89" s="313"/>
      <c r="L89" s="315"/>
      <c r="M89" s="313"/>
      <c r="N89" s="313"/>
      <c r="O89" s="313"/>
      <c r="P89" s="316"/>
      <c r="Q89" s="314"/>
      <c r="R89" s="312"/>
      <c r="S89" s="313"/>
      <c r="T89" s="153" t="s">
        <v>51</v>
      </c>
      <c r="U89" s="227">
        <f>IFERROR(VLOOKUP(T89,[1]vstupy!$B$2:$C$12,2,FALSE),0)</f>
        <v>0</v>
      </c>
      <c r="V89" s="314"/>
      <c r="W89" s="339"/>
      <c r="X89" s="337"/>
      <c r="Y89" s="309"/>
      <c r="Z89" s="309"/>
      <c r="AA89" s="309"/>
      <c r="AB89" s="309"/>
      <c r="AC89" s="309"/>
      <c r="AD89" s="309"/>
      <c r="AE89" s="351"/>
      <c r="AF89" s="281"/>
      <c r="AG89" s="280"/>
      <c r="AH89" s="280"/>
      <c r="AI89" s="280"/>
      <c r="AJ89" s="280"/>
      <c r="AK89" s="280"/>
      <c r="AL89" s="280"/>
      <c r="AM89" s="286"/>
      <c r="AN89" s="270"/>
      <c r="AO89" s="270"/>
      <c r="AP89" s="270"/>
      <c r="AQ89" s="270"/>
      <c r="AR89" s="270"/>
      <c r="AS89" s="270"/>
      <c r="AT89" s="270"/>
      <c r="AU89" s="296"/>
      <c r="AV89" s="281"/>
      <c r="AW89" s="280"/>
      <c r="AX89" s="280"/>
      <c r="AY89" s="280"/>
      <c r="AZ89" s="280"/>
      <c r="BA89" s="280"/>
      <c r="BB89" s="280"/>
      <c r="BC89" s="286"/>
      <c r="BD89" s="281"/>
      <c r="BE89" s="280"/>
      <c r="BF89" s="280"/>
      <c r="BG89" s="280"/>
      <c r="BH89" s="280"/>
      <c r="BI89" s="280"/>
      <c r="BJ89" s="280"/>
      <c r="BK89" s="286"/>
      <c r="BL89" s="305"/>
      <c r="BM89" s="281"/>
      <c r="BN89" s="280"/>
      <c r="BO89" s="280"/>
      <c r="BP89" s="280"/>
      <c r="BQ89" s="280"/>
      <c r="BR89" s="280"/>
      <c r="BS89" s="280"/>
      <c r="BT89" s="286"/>
      <c r="BU89" s="281"/>
      <c r="BV89" s="270"/>
      <c r="BW89" s="270"/>
      <c r="BX89" s="270"/>
      <c r="BY89" s="270"/>
      <c r="BZ89" s="270"/>
      <c r="CA89" s="270"/>
      <c r="CB89" s="271"/>
      <c r="CC89" s="281"/>
      <c r="CD89" s="286"/>
    </row>
    <row r="90" spans="2:82" ht="12.6" customHeight="1" x14ac:dyDescent="0.25">
      <c r="B90" s="352">
        <v>28</v>
      </c>
      <c r="C90" s="334" t="s">
        <v>239</v>
      </c>
      <c r="D90" s="313" t="s">
        <v>261</v>
      </c>
      <c r="E90" s="313" t="s">
        <v>282</v>
      </c>
      <c r="F90" s="313" t="s">
        <v>181</v>
      </c>
      <c r="G90" s="330">
        <v>45078</v>
      </c>
      <c r="H90" s="313" t="s">
        <v>297</v>
      </c>
      <c r="I90" s="313">
        <v>45</v>
      </c>
      <c r="J90" s="315">
        <f t="shared" ref="J90" si="1164">IF(I90="N",0,I90)</f>
        <v>45</v>
      </c>
      <c r="K90" s="313" t="s">
        <v>305</v>
      </c>
      <c r="L90" s="315">
        <f t="shared" si="1121"/>
        <v>0</v>
      </c>
      <c r="M90" s="313" t="s">
        <v>307</v>
      </c>
      <c r="N90" s="313"/>
      <c r="O90" s="320">
        <v>4060</v>
      </c>
      <c r="P90" s="316"/>
      <c r="Q90" s="314" t="s">
        <v>50</v>
      </c>
      <c r="R90" s="312">
        <f>VLOOKUP(Q90,vstupy!$B$17:$C$27,2,FALSE)</f>
        <v>0</v>
      </c>
      <c r="S90" s="313"/>
      <c r="T90" s="153" t="s">
        <v>51</v>
      </c>
      <c r="U90" s="227">
        <f>IFERROR(VLOOKUP(T90,[1]vstupy!$B$2:$C$12,2,FALSE),0)</f>
        <v>0</v>
      </c>
      <c r="V90" s="314" t="s">
        <v>50</v>
      </c>
      <c r="W90" s="338">
        <f>VLOOKUP(V90,vstupy!$B$17:$C$27,2,FALSE)</f>
        <v>0</v>
      </c>
      <c r="X90" s="336">
        <f t="shared" ref="X90" si="1165">IFERROR(IF(J90=0,"N",N90/I90),0)</f>
        <v>0</v>
      </c>
      <c r="Y90" s="308">
        <f t="shared" ref="Y90" si="1166">N90</f>
        <v>0</v>
      </c>
      <c r="Z90" s="308">
        <f t="shared" ref="Z90" si="1167">IFERROR(IF(J90=0,"N",O90/I90),0)</f>
        <v>90.222222222222229</v>
      </c>
      <c r="AA90" s="308">
        <f t="shared" si="639"/>
        <v>4060</v>
      </c>
      <c r="AB90" s="308">
        <f t="shared" ref="AB90" si="1168">P90*R90</f>
        <v>0</v>
      </c>
      <c r="AC90" s="308">
        <f t="shared" si="1038"/>
        <v>0</v>
      </c>
      <c r="AD90" s="349">
        <f t="shared" ref="AD90" si="1169">IF(S90&gt;0,IF(W90&gt;0,($G$6/160)*(S90/60)*W90,0),IF(W90&gt;0,($G$6/160)*((U90+U91+U92)/60)*W90,0))</f>
        <v>0</v>
      </c>
      <c r="AE90" s="350">
        <f t="shared" si="994"/>
        <v>0</v>
      </c>
      <c r="AF90" s="281">
        <f>IF($M90="In (zvyšuje náklady)",X90,0)</f>
        <v>0</v>
      </c>
      <c r="AG90" s="280">
        <f t="shared" ref="AG90:AM90" si="1170">IF($M90="In (zvyšuje náklady)",Y90,0)</f>
        <v>0</v>
      </c>
      <c r="AH90" s="280">
        <f t="shared" si="1170"/>
        <v>90.222222222222229</v>
      </c>
      <c r="AI90" s="280">
        <f t="shared" si="1170"/>
        <v>4060</v>
      </c>
      <c r="AJ90" s="280">
        <f t="shared" si="1170"/>
        <v>0</v>
      </c>
      <c r="AK90" s="280">
        <f t="shared" si="1170"/>
        <v>0</v>
      </c>
      <c r="AL90" s="280">
        <f t="shared" si="1170"/>
        <v>0</v>
      </c>
      <c r="AM90" s="286">
        <f t="shared" si="1170"/>
        <v>0</v>
      </c>
      <c r="AN90" s="297">
        <f t="shared" ref="AN90" si="1171">IF($M90="In (zvyšuje náklady)",0,X90)</f>
        <v>0</v>
      </c>
      <c r="AO90" s="297">
        <f t="shared" ref="AO90" si="1172">IF($M90="In (zvyšuje náklady)",0,Y90)</f>
        <v>0</v>
      </c>
      <c r="AP90" s="297">
        <f t="shared" ref="AP90" si="1173">IF($M90="In (zvyšuje náklady)",0,Z90)</f>
        <v>0</v>
      </c>
      <c r="AQ90" s="297">
        <f t="shared" ref="AQ90" si="1174">IF($M90="In (zvyšuje náklady)",0,AA90)</f>
        <v>0</v>
      </c>
      <c r="AR90" s="297">
        <f t="shared" ref="AR90" si="1175">IF($M90="In (zvyšuje náklady)",0,AB90)</f>
        <v>0</v>
      </c>
      <c r="AS90" s="297">
        <f t="shared" ref="AS90" si="1176">IF($M90="In (zvyšuje náklady)",0,AC90)</f>
        <v>0</v>
      </c>
      <c r="AT90" s="297">
        <f t="shared" ref="AT90" si="1177">IF($M90="In (zvyšuje náklady)",0,AD90)</f>
        <v>0</v>
      </c>
      <c r="AU90" s="295">
        <f t="shared" ref="AU90" si="1178">IF($M90="In (zvyšuje náklady)",0,AE90)</f>
        <v>0</v>
      </c>
      <c r="AV90" s="281">
        <f t="shared" ref="AV90:BB90" si="1179">IF($L90&gt;0,AF90,0)</f>
        <v>0</v>
      </c>
      <c r="AW90" s="280">
        <f t="shared" ref="AW90:AY90" si="1180">IF($L90&gt;0,$L90*AV90,0)</f>
        <v>0</v>
      </c>
      <c r="AX90" s="280">
        <f t="shared" si="1179"/>
        <v>0</v>
      </c>
      <c r="AY90" s="280">
        <f t="shared" si="1180"/>
        <v>0</v>
      </c>
      <c r="AZ90" s="280">
        <f t="shared" si="1179"/>
        <v>0</v>
      </c>
      <c r="BA90" s="280">
        <f t="shared" ref="BA90" si="1181">IF($L90&gt;0,$L90*AZ90,0)</f>
        <v>0</v>
      </c>
      <c r="BB90" s="280">
        <f t="shared" si="1179"/>
        <v>0</v>
      </c>
      <c r="BC90" s="286">
        <f t="shared" ref="BC90" si="1182">IF($L90&gt;0,$L90*BB90,0)</f>
        <v>0</v>
      </c>
      <c r="BD90" s="281">
        <f t="shared" ref="BD90" si="1183">IF($L90&gt;0,AN90,0)</f>
        <v>0</v>
      </c>
      <c r="BE90" s="280">
        <f t="shared" ref="BE90" si="1184">IF($L90&gt;0,$L90*BD90,0)</f>
        <v>0</v>
      </c>
      <c r="BF90" s="280">
        <f t="shared" ref="BF90" si="1185">IF($L90&gt;0,AP90,0)</f>
        <v>0</v>
      </c>
      <c r="BG90" s="280">
        <f t="shared" ref="BG90" si="1186">IF($L90&gt;0,$L90*BF90,0)</f>
        <v>0</v>
      </c>
      <c r="BH90" s="280">
        <f t="shared" ref="BH90" si="1187">IF($L90&gt;0,AR90,0)</f>
        <v>0</v>
      </c>
      <c r="BI90" s="280">
        <f t="shared" ref="BI90" si="1188">IF($L90&gt;0,$L90*BH90,0)</f>
        <v>0</v>
      </c>
      <c r="BJ90" s="280">
        <f t="shared" ref="BJ90" si="1189">IF($L90&gt;0,AT90,0)</f>
        <v>0</v>
      </c>
      <c r="BK90" s="286">
        <f t="shared" ref="BK90" si="1190">IF($L90&gt;0,$L90*BJ90,0)</f>
        <v>0</v>
      </c>
      <c r="BL90" s="305">
        <f>IF(F90=vstupy!F$6,"1",0)</f>
        <v>0</v>
      </c>
      <c r="BM90" s="281">
        <f t="shared" ref="BM90" si="1191">IF($BL90="1",AF90,0)</f>
        <v>0</v>
      </c>
      <c r="BN90" s="280">
        <f t="shared" ref="BN90" si="1192">IF($BL90="1",AG90,0)</f>
        <v>0</v>
      </c>
      <c r="BO90" s="280">
        <f t="shared" ref="BO90" si="1193">IF($BL90="1",AH90,0)</f>
        <v>0</v>
      </c>
      <c r="BP90" s="280">
        <f t="shared" ref="BP90" si="1194">IF($BL90="1",AI90,0)</f>
        <v>0</v>
      </c>
      <c r="BQ90" s="280">
        <f t="shared" ref="BQ90" si="1195">IF($BL90="1",AJ90,0)</f>
        <v>0</v>
      </c>
      <c r="BR90" s="280">
        <f t="shared" ref="BR90" si="1196">IF($BL90="1",AK90,0)</f>
        <v>0</v>
      </c>
      <c r="BS90" s="280">
        <f t="shared" ref="BS90" si="1197">IF($BL90="1",AL90,0)</f>
        <v>0</v>
      </c>
      <c r="BT90" s="286">
        <f t="shared" ref="BT90" si="1198">IF($BL90="1",AM90,0)</f>
        <v>0</v>
      </c>
      <c r="BU90" s="281">
        <f t="shared" ref="BU90" si="1199">IF($BL90="1",AN90,0)</f>
        <v>0</v>
      </c>
      <c r="BV90" s="270">
        <f t="shared" ref="BV90" si="1200">IF($BL90="1",AO90,0)</f>
        <v>0</v>
      </c>
      <c r="BW90" s="270">
        <f t="shared" ref="BW90" si="1201">IF($BL90="1",AP90,0)</f>
        <v>0</v>
      </c>
      <c r="BX90" s="270">
        <f t="shared" ref="BX90" si="1202">IF($BL90="1",AQ90,0)</f>
        <v>0</v>
      </c>
      <c r="BY90" s="270">
        <f t="shared" ref="BY90" si="1203">IF($BL90="1",AR90,0)</f>
        <v>0</v>
      </c>
      <c r="BZ90" s="270">
        <f t="shared" ref="BZ90" si="1204">IF($BL90="1",AS90,0)</f>
        <v>0</v>
      </c>
      <c r="CA90" s="270">
        <f t="shared" ref="CA90" si="1205">IF($BL90="1",AT90,0)</f>
        <v>0</v>
      </c>
      <c r="CB90" s="271">
        <f t="shared" ref="CB90" si="1206">IF($BL90="1",AU90,0)</f>
        <v>0</v>
      </c>
      <c r="CC90" s="281">
        <f>IFERROR(IF($X90="N/A",Z90+AB90+AD90,X90+Z90+AB90+AD90),0)</f>
        <v>90.222222222222229</v>
      </c>
      <c r="CD90" s="286">
        <f>Y90+AA90+AC90+AE90</f>
        <v>4060</v>
      </c>
    </row>
    <row r="91" spans="2:82" ht="12.6" customHeight="1" x14ac:dyDescent="0.25">
      <c r="B91" s="352"/>
      <c r="C91" s="334"/>
      <c r="D91" s="313"/>
      <c r="E91" s="313"/>
      <c r="F91" s="313"/>
      <c r="G91" s="330"/>
      <c r="H91" s="313"/>
      <c r="I91" s="313"/>
      <c r="J91" s="315"/>
      <c r="K91" s="313"/>
      <c r="L91" s="315"/>
      <c r="M91" s="313"/>
      <c r="N91" s="313"/>
      <c r="O91" s="313"/>
      <c r="P91" s="316"/>
      <c r="Q91" s="314"/>
      <c r="R91" s="312"/>
      <c r="S91" s="313"/>
      <c r="T91" s="153" t="s">
        <v>51</v>
      </c>
      <c r="U91" s="227">
        <f>IFERROR(VLOOKUP(T91,[1]vstupy!$B$2:$C$12,2,FALSE),0)</f>
        <v>0</v>
      </c>
      <c r="V91" s="314"/>
      <c r="W91" s="339"/>
      <c r="X91" s="336"/>
      <c r="Y91" s="309"/>
      <c r="Z91" s="309"/>
      <c r="AA91" s="309"/>
      <c r="AB91" s="309"/>
      <c r="AC91" s="309"/>
      <c r="AD91" s="309"/>
      <c r="AE91" s="351"/>
      <c r="AF91" s="281"/>
      <c r="AG91" s="280"/>
      <c r="AH91" s="280"/>
      <c r="AI91" s="280"/>
      <c r="AJ91" s="280"/>
      <c r="AK91" s="280"/>
      <c r="AL91" s="280"/>
      <c r="AM91" s="286"/>
      <c r="AN91" s="270"/>
      <c r="AO91" s="270"/>
      <c r="AP91" s="270"/>
      <c r="AQ91" s="270"/>
      <c r="AR91" s="270"/>
      <c r="AS91" s="270"/>
      <c r="AT91" s="270"/>
      <c r="AU91" s="296"/>
      <c r="AV91" s="281"/>
      <c r="AW91" s="280"/>
      <c r="AX91" s="280"/>
      <c r="AY91" s="280"/>
      <c r="AZ91" s="280"/>
      <c r="BA91" s="280"/>
      <c r="BB91" s="280"/>
      <c r="BC91" s="286"/>
      <c r="BD91" s="281"/>
      <c r="BE91" s="280"/>
      <c r="BF91" s="280"/>
      <c r="BG91" s="280"/>
      <c r="BH91" s="280"/>
      <c r="BI91" s="280"/>
      <c r="BJ91" s="280"/>
      <c r="BK91" s="286"/>
      <c r="BL91" s="305"/>
      <c r="BM91" s="281"/>
      <c r="BN91" s="280"/>
      <c r="BO91" s="280"/>
      <c r="BP91" s="280"/>
      <c r="BQ91" s="280"/>
      <c r="BR91" s="280"/>
      <c r="BS91" s="280"/>
      <c r="BT91" s="286"/>
      <c r="BU91" s="281"/>
      <c r="BV91" s="270"/>
      <c r="BW91" s="270"/>
      <c r="BX91" s="270"/>
      <c r="BY91" s="270"/>
      <c r="BZ91" s="270"/>
      <c r="CA91" s="270"/>
      <c r="CB91" s="271"/>
      <c r="CC91" s="281"/>
      <c r="CD91" s="286"/>
    </row>
    <row r="92" spans="2:82" ht="12.6" customHeight="1" x14ac:dyDescent="0.25">
      <c r="B92" s="352"/>
      <c r="C92" s="334"/>
      <c r="D92" s="313"/>
      <c r="E92" s="313"/>
      <c r="F92" s="313"/>
      <c r="G92" s="330"/>
      <c r="H92" s="313"/>
      <c r="I92" s="313"/>
      <c r="J92" s="315"/>
      <c r="K92" s="313"/>
      <c r="L92" s="315"/>
      <c r="M92" s="313"/>
      <c r="N92" s="313"/>
      <c r="O92" s="313"/>
      <c r="P92" s="316"/>
      <c r="Q92" s="314"/>
      <c r="R92" s="312"/>
      <c r="S92" s="313"/>
      <c r="T92" s="153" t="s">
        <v>51</v>
      </c>
      <c r="U92" s="227">
        <f>IFERROR(VLOOKUP(T92,[1]vstupy!$B$2:$C$12,2,FALSE),0)</f>
        <v>0</v>
      </c>
      <c r="V92" s="314"/>
      <c r="W92" s="339"/>
      <c r="X92" s="337"/>
      <c r="Y92" s="309"/>
      <c r="Z92" s="309"/>
      <c r="AA92" s="309"/>
      <c r="AB92" s="309"/>
      <c r="AC92" s="309"/>
      <c r="AD92" s="309"/>
      <c r="AE92" s="351"/>
      <c r="AF92" s="281"/>
      <c r="AG92" s="280"/>
      <c r="AH92" s="280"/>
      <c r="AI92" s="280"/>
      <c r="AJ92" s="280"/>
      <c r="AK92" s="280"/>
      <c r="AL92" s="280"/>
      <c r="AM92" s="286"/>
      <c r="AN92" s="270"/>
      <c r="AO92" s="270"/>
      <c r="AP92" s="270"/>
      <c r="AQ92" s="270"/>
      <c r="AR92" s="270"/>
      <c r="AS92" s="270"/>
      <c r="AT92" s="270"/>
      <c r="AU92" s="296"/>
      <c r="AV92" s="281"/>
      <c r="AW92" s="280"/>
      <c r="AX92" s="280"/>
      <c r="AY92" s="280"/>
      <c r="AZ92" s="280"/>
      <c r="BA92" s="280"/>
      <c r="BB92" s="280"/>
      <c r="BC92" s="286"/>
      <c r="BD92" s="281"/>
      <c r="BE92" s="280"/>
      <c r="BF92" s="280"/>
      <c r="BG92" s="280"/>
      <c r="BH92" s="280"/>
      <c r="BI92" s="280"/>
      <c r="BJ92" s="280"/>
      <c r="BK92" s="286"/>
      <c r="BL92" s="305"/>
      <c r="BM92" s="281"/>
      <c r="BN92" s="280"/>
      <c r="BO92" s="280"/>
      <c r="BP92" s="280"/>
      <c r="BQ92" s="280"/>
      <c r="BR92" s="280"/>
      <c r="BS92" s="280"/>
      <c r="BT92" s="286"/>
      <c r="BU92" s="281"/>
      <c r="BV92" s="270"/>
      <c r="BW92" s="270"/>
      <c r="BX92" s="270"/>
      <c r="BY92" s="270"/>
      <c r="BZ92" s="270"/>
      <c r="CA92" s="270"/>
      <c r="CB92" s="271"/>
      <c r="CC92" s="281"/>
      <c r="CD92" s="286"/>
    </row>
    <row r="93" spans="2:82" ht="12.6" customHeight="1" x14ac:dyDescent="0.25">
      <c r="B93" s="352">
        <v>29</v>
      </c>
      <c r="C93" s="334" t="s">
        <v>240</v>
      </c>
      <c r="D93" s="313" t="s">
        <v>261</v>
      </c>
      <c r="E93" s="313" t="s">
        <v>283</v>
      </c>
      <c r="F93" s="313" t="s">
        <v>181</v>
      </c>
      <c r="G93" s="330">
        <v>45078</v>
      </c>
      <c r="H93" s="313" t="s">
        <v>297</v>
      </c>
      <c r="I93" s="313">
        <v>45</v>
      </c>
      <c r="J93" s="315">
        <f t="shared" ref="J93" si="1207">IF(I93="N",0,I93)</f>
        <v>45</v>
      </c>
      <c r="K93" s="313" t="s">
        <v>305</v>
      </c>
      <c r="L93" s="315">
        <f t="shared" si="1121"/>
        <v>0</v>
      </c>
      <c r="M93" s="313" t="s">
        <v>307</v>
      </c>
      <c r="N93" s="313"/>
      <c r="O93" s="313">
        <v>5750</v>
      </c>
      <c r="P93" s="316"/>
      <c r="Q93" s="314" t="s">
        <v>50</v>
      </c>
      <c r="R93" s="312">
        <f>VLOOKUP(Q93,vstupy!$B$17:$C$27,2,FALSE)</f>
        <v>0</v>
      </c>
      <c r="S93" s="313"/>
      <c r="T93" s="153" t="s">
        <v>51</v>
      </c>
      <c r="U93" s="227">
        <f>IFERROR(VLOOKUP(T93,[1]vstupy!$B$2:$C$12,2,FALSE),0)</f>
        <v>0</v>
      </c>
      <c r="V93" s="314" t="s">
        <v>50</v>
      </c>
      <c r="W93" s="338">
        <f>VLOOKUP(V93,vstupy!$B$17:$C$27,2,FALSE)</f>
        <v>0</v>
      </c>
      <c r="X93" s="336">
        <f t="shared" ref="X93" si="1208">IFERROR(IF(J93=0,"N",N93/I93),0)</f>
        <v>0</v>
      </c>
      <c r="Y93" s="308">
        <f t="shared" ref="Y93" si="1209">N93</f>
        <v>0</v>
      </c>
      <c r="Z93" s="308">
        <f t="shared" ref="Z93" si="1210">IFERROR(IF(J93=0,"N",O93/I93),0)</f>
        <v>127.77777777777777</v>
      </c>
      <c r="AA93" s="308">
        <f t="shared" si="683"/>
        <v>5750</v>
      </c>
      <c r="AB93" s="308">
        <f t="shared" ref="AB93" si="1211">P93*R93</f>
        <v>0</v>
      </c>
      <c r="AC93" s="308">
        <f t="shared" si="1038"/>
        <v>0</v>
      </c>
      <c r="AD93" s="349">
        <f t="shared" ref="AD93" si="1212">IF(S93&gt;0,IF(W93&gt;0,($G$6/160)*(S93/60)*W93,0),IF(W93&gt;0,($G$6/160)*((U93+U94+U95)/60)*W93,0))</f>
        <v>0</v>
      </c>
      <c r="AE93" s="350">
        <f t="shared" si="994"/>
        <v>0</v>
      </c>
      <c r="AF93" s="281">
        <f>IF($M93="In (zvyšuje náklady)",X93,0)</f>
        <v>0</v>
      </c>
      <c r="AG93" s="280">
        <f t="shared" ref="AG93:AM93" si="1213">IF($M93="In (zvyšuje náklady)",Y93,0)</f>
        <v>0</v>
      </c>
      <c r="AH93" s="280">
        <f t="shared" si="1213"/>
        <v>127.77777777777777</v>
      </c>
      <c r="AI93" s="280">
        <f t="shared" si="1213"/>
        <v>5750</v>
      </c>
      <c r="AJ93" s="280">
        <f t="shared" si="1213"/>
        <v>0</v>
      </c>
      <c r="AK93" s="280">
        <f t="shared" si="1213"/>
        <v>0</v>
      </c>
      <c r="AL93" s="280">
        <f t="shared" si="1213"/>
        <v>0</v>
      </c>
      <c r="AM93" s="286">
        <f t="shared" si="1213"/>
        <v>0</v>
      </c>
      <c r="AN93" s="297">
        <f t="shared" ref="AN93" si="1214">IF($M93="In (zvyšuje náklady)",0,X93)</f>
        <v>0</v>
      </c>
      <c r="AO93" s="297">
        <f t="shared" ref="AO93" si="1215">IF($M93="In (zvyšuje náklady)",0,Y93)</f>
        <v>0</v>
      </c>
      <c r="AP93" s="297">
        <f t="shared" ref="AP93" si="1216">IF($M93="In (zvyšuje náklady)",0,Z93)</f>
        <v>0</v>
      </c>
      <c r="AQ93" s="297">
        <f t="shared" ref="AQ93" si="1217">IF($M93="In (zvyšuje náklady)",0,AA93)</f>
        <v>0</v>
      </c>
      <c r="AR93" s="297">
        <f t="shared" ref="AR93" si="1218">IF($M93="In (zvyšuje náklady)",0,AB93)</f>
        <v>0</v>
      </c>
      <c r="AS93" s="297">
        <f t="shared" ref="AS93" si="1219">IF($M93="In (zvyšuje náklady)",0,AC93)</f>
        <v>0</v>
      </c>
      <c r="AT93" s="297">
        <f t="shared" ref="AT93" si="1220">IF($M93="In (zvyšuje náklady)",0,AD93)</f>
        <v>0</v>
      </c>
      <c r="AU93" s="295">
        <f t="shared" ref="AU93" si="1221">IF($M93="In (zvyšuje náklady)",0,AE93)</f>
        <v>0</v>
      </c>
      <c r="AV93" s="281">
        <f t="shared" ref="AV93:BB93" si="1222">IF($L93&gt;0,AF93,0)</f>
        <v>0</v>
      </c>
      <c r="AW93" s="280">
        <f t="shared" ref="AW93:AY93" si="1223">IF($L93&gt;0,$L93*AV93,0)</f>
        <v>0</v>
      </c>
      <c r="AX93" s="280">
        <f t="shared" si="1222"/>
        <v>0</v>
      </c>
      <c r="AY93" s="280">
        <f t="shared" si="1223"/>
        <v>0</v>
      </c>
      <c r="AZ93" s="280">
        <f t="shared" si="1222"/>
        <v>0</v>
      </c>
      <c r="BA93" s="280">
        <f t="shared" ref="BA93" si="1224">IF($L93&gt;0,$L93*AZ93,0)</f>
        <v>0</v>
      </c>
      <c r="BB93" s="280">
        <f t="shared" si="1222"/>
        <v>0</v>
      </c>
      <c r="BC93" s="286">
        <f t="shared" ref="BC93" si="1225">IF($L93&gt;0,$L93*BB93,0)</f>
        <v>0</v>
      </c>
      <c r="BD93" s="281">
        <f t="shared" ref="BD93" si="1226">IF($L93&gt;0,AN93,0)</f>
        <v>0</v>
      </c>
      <c r="BE93" s="280">
        <f t="shared" ref="BE93" si="1227">IF($L93&gt;0,$L93*BD93,0)</f>
        <v>0</v>
      </c>
      <c r="BF93" s="280">
        <f t="shared" ref="BF93" si="1228">IF($L93&gt;0,AP93,0)</f>
        <v>0</v>
      </c>
      <c r="BG93" s="280">
        <f t="shared" ref="BG93" si="1229">IF($L93&gt;0,$L93*BF93,0)</f>
        <v>0</v>
      </c>
      <c r="BH93" s="280">
        <f t="shared" ref="BH93" si="1230">IF($L93&gt;0,AR93,0)</f>
        <v>0</v>
      </c>
      <c r="BI93" s="280">
        <f t="shared" ref="BI93" si="1231">IF($L93&gt;0,$L93*BH93,0)</f>
        <v>0</v>
      </c>
      <c r="BJ93" s="280">
        <f t="shared" ref="BJ93" si="1232">IF($L93&gt;0,AT93,0)</f>
        <v>0</v>
      </c>
      <c r="BK93" s="286">
        <f t="shared" ref="BK93" si="1233">IF($L93&gt;0,$L93*BJ93,0)</f>
        <v>0</v>
      </c>
      <c r="BL93" s="305">
        <f>IF(F93=vstupy!F$6,"1",0)</f>
        <v>0</v>
      </c>
      <c r="BM93" s="281">
        <f t="shared" ref="BM93" si="1234">IF($BL93="1",AF93,0)</f>
        <v>0</v>
      </c>
      <c r="BN93" s="280">
        <f t="shared" ref="BN93" si="1235">IF($BL93="1",AG93,0)</f>
        <v>0</v>
      </c>
      <c r="BO93" s="280">
        <f t="shared" ref="BO93" si="1236">IF($BL93="1",AH93,0)</f>
        <v>0</v>
      </c>
      <c r="BP93" s="280">
        <f t="shared" ref="BP93" si="1237">IF($BL93="1",AI93,0)</f>
        <v>0</v>
      </c>
      <c r="BQ93" s="280">
        <f t="shared" ref="BQ93" si="1238">IF($BL93="1",AJ93,0)</f>
        <v>0</v>
      </c>
      <c r="BR93" s="280">
        <f t="shared" ref="BR93" si="1239">IF($BL93="1",AK93,0)</f>
        <v>0</v>
      </c>
      <c r="BS93" s="280">
        <f t="shared" ref="BS93" si="1240">IF($BL93="1",AL93,0)</f>
        <v>0</v>
      </c>
      <c r="BT93" s="286">
        <f t="shared" ref="BT93" si="1241">IF($BL93="1",AM93,0)</f>
        <v>0</v>
      </c>
      <c r="BU93" s="281">
        <f t="shared" ref="BU93" si="1242">IF($BL93="1",AN93,0)</f>
        <v>0</v>
      </c>
      <c r="BV93" s="270">
        <f t="shared" ref="BV93" si="1243">IF($BL93="1",AO93,0)</f>
        <v>0</v>
      </c>
      <c r="BW93" s="270">
        <f t="shared" ref="BW93" si="1244">IF($BL93="1",AP93,0)</f>
        <v>0</v>
      </c>
      <c r="BX93" s="270">
        <f t="shared" ref="BX93" si="1245">IF($BL93="1",AQ93,0)</f>
        <v>0</v>
      </c>
      <c r="BY93" s="270">
        <f t="shared" ref="BY93" si="1246">IF($BL93="1",AR93,0)</f>
        <v>0</v>
      </c>
      <c r="BZ93" s="270">
        <f t="shared" ref="BZ93" si="1247">IF($BL93="1",AS93,0)</f>
        <v>0</v>
      </c>
      <c r="CA93" s="270">
        <f t="shared" ref="CA93" si="1248">IF($BL93="1",AT93,0)</f>
        <v>0</v>
      </c>
      <c r="CB93" s="271">
        <f t="shared" ref="CB93" si="1249">IF($BL93="1",AU93,0)</f>
        <v>0</v>
      </c>
      <c r="CC93" s="281">
        <f>IFERROR(IF($X93="N/A",Z93+AB93+AD93,X93+Z93+AB93+AD93),0)</f>
        <v>127.77777777777777</v>
      </c>
      <c r="CD93" s="286">
        <f>Y93+AA93+AC93+AE93</f>
        <v>5750</v>
      </c>
    </row>
    <row r="94" spans="2:82" ht="12.6" customHeight="1" x14ac:dyDescent="0.25">
      <c r="B94" s="352"/>
      <c r="C94" s="334"/>
      <c r="D94" s="313"/>
      <c r="E94" s="313"/>
      <c r="F94" s="313"/>
      <c r="G94" s="330"/>
      <c r="H94" s="313"/>
      <c r="I94" s="313"/>
      <c r="J94" s="315"/>
      <c r="K94" s="313"/>
      <c r="L94" s="315"/>
      <c r="M94" s="313"/>
      <c r="N94" s="313"/>
      <c r="O94" s="313"/>
      <c r="P94" s="316"/>
      <c r="Q94" s="314"/>
      <c r="R94" s="312"/>
      <c r="S94" s="313"/>
      <c r="T94" s="153" t="s">
        <v>51</v>
      </c>
      <c r="U94" s="227">
        <f>IFERROR(VLOOKUP(T94,[1]vstupy!$B$2:$C$12,2,FALSE),0)</f>
        <v>0</v>
      </c>
      <c r="V94" s="314"/>
      <c r="W94" s="339"/>
      <c r="X94" s="336"/>
      <c r="Y94" s="309"/>
      <c r="Z94" s="309"/>
      <c r="AA94" s="309"/>
      <c r="AB94" s="309"/>
      <c r="AC94" s="309"/>
      <c r="AD94" s="309"/>
      <c r="AE94" s="351"/>
      <c r="AF94" s="281"/>
      <c r="AG94" s="280"/>
      <c r="AH94" s="280"/>
      <c r="AI94" s="280"/>
      <c r="AJ94" s="280"/>
      <c r="AK94" s="280"/>
      <c r="AL94" s="280"/>
      <c r="AM94" s="286"/>
      <c r="AN94" s="270"/>
      <c r="AO94" s="270"/>
      <c r="AP94" s="270"/>
      <c r="AQ94" s="270"/>
      <c r="AR94" s="270"/>
      <c r="AS94" s="270"/>
      <c r="AT94" s="270"/>
      <c r="AU94" s="296"/>
      <c r="AV94" s="281"/>
      <c r="AW94" s="280"/>
      <c r="AX94" s="280"/>
      <c r="AY94" s="280"/>
      <c r="AZ94" s="280"/>
      <c r="BA94" s="280"/>
      <c r="BB94" s="280"/>
      <c r="BC94" s="286"/>
      <c r="BD94" s="281"/>
      <c r="BE94" s="280"/>
      <c r="BF94" s="280"/>
      <c r="BG94" s="280"/>
      <c r="BH94" s="280"/>
      <c r="BI94" s="280"/>
      <c r="BJ94" s="280"/>
      <c r="BK94" s="286"/>
      <c r="BL94" s="305"/>
      <c r="BM94" s="281"/>
      <c r="BN94" s="280"/>
      <c r="BO94" s="280"/>
      <c r="BP94" s="280"/>
      <c r="BQ94" s="280"/>
      <c r="BR94" s="280"/>
      <c r="BS94" s="280"/>
      <c r="BT94" s="286"/>
      <c r="BU94" s="281"/>
      <c r="BV94" s="270"/>
      <c r="BW94" s="270"/>
      <c r="BX94" s="270"/>
      <c r="BY94" s="270"/>
      <c r="BZ94" s="270"/>
      <c r="CA94" s="270"/>
      <c r="CB94" s="271"/>
      <c r="CC94" s="281"/>
      <c r="CD94" s="286"/>
    </row>
    <row r="95" spans="2:82" ht="12.6" customHeight="1" x14ac:dyDescent="0.25">
      <c r="B95" s="352"/>
      <c r="C95" s="334"/>
      <c r="D95" s="313"/>
      <c r="E95" s="313"/>
      <c r="F95" s="313"/>
      <c r="G95" s="330"/>
      <c r="H95" s="313"/>
      <c r="I95" s="313"/>
      <c r="J95" s="315"/>
      <c r="K95" s="313"/>
      <c r="L95" s="315"/>
      <c r="M95" s="313"/>
      <c r="N95" s="313"/>
      <c r="O95" s="313"/>
      <c r="P95" s="316"/>
      <c r="Q95" s="314"/>
      <c r="R95" s="312"/>
      <c r="S95" s="313"/>
      <c r="T95" s="153" t="s">
        <v>51</v>
      </c>
      <c r="U95" s="227">
        <f>IFERROR(VLOOKUP(T95,[1]vstupy!$B$2:$C$12,2,FALSE),0)</f>
        <v>0</v>
      </c>
      <c r="V95" s="314"/>
      <c r="W95" s="339"/>
      <c r="X95" s="337"/>
      <c r="Y95" s="309"/>
      <c r="Z95" s="309"/>
      <c r="AA95" s="309"/>
      <c r="AB95" s="309"/>
      <c r="AC95" s="309"/>
      <c r="AD95" s="309"/>
      <c r="AE95" s="351"/>
      <c r="AF95" s="281"/>
      <c r="AG95" s="280"/>
      <c r="AH95" s="280"/>
      <c r="AI95" s="280"/>
      <c r="AJ95" s="280"/>
      <c r="AK95" s="280"/>
      <c r="AL95" s="280"/>
      <c r="AM95" s="286"/>
      <c r="AN95" s="270"/>
      <c r="AO95" s="270"/>
      <c r="AP95" s="270"/>
      <c r="AQ95" s="270"/>
      <c r="AR95" s="270"/>
      <c r="AS95" s="270"/>
      <c r="AT95" s="270"/>
      <c r="AU95" s="296"/>
      <c r="AV95" s="281"/>
      <c r="AW95" s="280"/>
      <c r="AX95" s="280"/>
      <c r="AY95" s="280"/>
      <c r="AZ95" s="280"/>
      <c r="BA95" s="280"/>
      <c r="BB95" s="280"/>
      <c r="BC95" s="286"/>
      <c r="BD95" s="281"/>
      <c r="BE95" s="280"/>
      <c r="BF95" s="280"/>
      <c r="BG95" s="280"/>
      <c r="BH95" s="280"/>
      <c r="BI95" s="280"/>
      <c r="BJ95" s="280"/>
      <c r="BK95" s="286"/>
      <c r="BL95" s="305"/>
      <c r="BM95" s="281"/>
      <c r="BN95" s="280"/>
      <c r="BO95" s="280"/>
      <c r="BP95" s="280"/>
      <c r="BQ95" s="280"/>
      <c r="BR95" s="280"/>
      <c r="BS95" s="280"/>
      <c r="BT95" s="286"/>
      <c r="BU95" s="281"/>
      <c r="BV95" s="270"/>
      <c r="BW95" s="270"/>
      <c r="BX95" s="270"/>
      <c r="BY95" s="270"/>
      <c r="BZ95" s="270"/>
      <c r="CA95" s="270"/>
      <c r="CB95" s="271"/>
      <c r="CC95" s="281"/>
      <c r="CD95" s="286"/>
    </row>
    <row r="96" spans="2:82" ht="12.6" customHeight="1" x14ac:dyDescent="0.25">
      <c r="B96" s="352">
        <v>30</v>
      </c>
      <c r="C96" s="334" t="s">
        <v>241</v>
      </c>
      <c r="D96" s="313" t="s">
        <v>261</v>
      </c>
      <c r="E96" s="313" t="s">
        <v>284</v>
      </c>
      <c r="F96" s="313" t="s">
        <v>181</v>
      </c>
      <c r="G96" s="330">
        <v>45078</v>
      </c>
      <c r="H96" s="313" t="s">
        <v>297</v>
      </c>
      <c r="I96" s="313">
        <v>1</v>
      </c>
      <c r="J96" s="315">
        <f t="shared" ref="J96" si="1250">IF(I96="N",0,I96)</f>
        <v>1</v>
      </c>
      <c r="K96" s="313" t="s">
        <v>305</v>
      </c>
      <c r="L96" s="315">
        <f t="shared" si="1121"/>
        <v>0</v>
      </c>
      <c r="M96" s="313" t="s">
        <v>307</v>
      </c>
      <c r="N96" s="313"/>
      <c r="O96" s="313">
        <v>50</v>
      </c>
      <c r="P96" s="316"/>
      <c r="Q96" s="314" t="s">
        <v>50</v>
      </c>
      <c r="R96" s="312">
        <f>VLOOKUP(Q96,vstupy!$B$17:$C$27,2,FALSE)</f>
        <v>0</v>
      </c>
      <c r="S96" s="313"/>
      <c r="T96" s="153" t="s">
        <v>51</v>
      </c>
      <c r="U96" s="227">
        <f>IFERROR(VLOOKUP(T96,[1]vstupy!$B$2:$C$12,2,FALSE),0)</f>
        <v>0</v>
      </c>
      <c r="V96" s="314" t="s">
        <v>50</v>
      </c>
      <c r="W96" s="338">
        <f>VLOOKUP(V96,vstupy!$B$17:$C$27,2,FALSE)</f>
        <v>0</v>
      </c>
      <c r="X96" s="336">
        <f t="shared" ref="X96" si="1251">IFERROR(IF(J96=0,"N",N96/I96),0)</f>
        <v>0</v>
      </c>
      <c r="Y96" s="308">
        <f t="shared" ref="Y96" si="1252">N96</f>
        <v>0</v>
      </c>
      <c r="Z96" s="308">
        <f t="shared" ref="Z96" si="1253">IFERROR(IF(J96=0,"N",O96/I96),0)</f>
        <v>50</v>
      </c>
      <c r="AA96" s="308">
        <f t="shared" si="727"/>
        <v>50</v>
      </c>
      <c r="AB96" s="308">
        <f t="shared" ref="AB96" si="1254">P96*R96</f>
        <v>0</v>
      </c>
      <c r="AC96" s="308">
        <f t="shared" si="1038"/>
        <v>0</v>
      </c>
      <c r="AD96" s="349">
        <f t="shared" ref="AD96" si="1255">IF(S96&gt;0,IF(W96&gt;0,($G$6/160)*(S96/60)*W96,0),IF(W96&gt;0,($G$6/160)*((U96+U97+U98)/60)*W96,0))</f>
        <v>0</v>
      </c>
      <c r="AE96" s="350">
        <f t="shared" si="994"/>
        <v>0</v>
      </c>
      <c r="AF96" s="281">
        <f>IF($M96="In (zvyšuje náklady)",X96,0)</f>
        <v>0</v>
      </c>
      <c r="AG96" s="280">
        <f t="shared" ref="AG96:AM96" si="1256">IF($M96="In (zvyšuje náklady)",Y96,0)</f>
        <v>0</v>
      </c>
      <c r="AH96" s="280">
        <f t="shared" si="1256"/>
        <v>50</v>
      </c>
      <c r="AI96" s="280">
        <f t="shared" si="1256"/>
        <v>50</v>
      </c>
      <c r="AJ96" s="280">
        <f t="shared" si="1256"/>
        <v>0</v>
      </c>
      <c r="AK96" s="280">
        <f t="shared" si="1256"/>
        <v>0</v>
      </c>
      <c r="AL96" s="280">
        <f t="shared" si="1256"/>
        <v>0</v>
      </c>
      <c r="AM96" s="286">
        <f t="shared" si="1256"/>
        <v>0</v>
      </c>
      <c r="AN96" s="297">
        <f t="shared" ref="AN96" si="1257">IF($M96="In (zvyšuje náklady)",0,X96)</f>
        <v>0</v>
      </c>
      <c r="AO96" s="297">
        <f t="shared" ref="AO96" si="1258">IF($M96="In (zvyšuje náklady)",0,Y96)</f>
        <v>0</v>
      </c>
      <c r="AP96" s="297">
        <f t="shared" ref="AP96" si="1259">IF($M96="In (zvyšuje náklady)",0,Z96)</f>
        <v>0</v>
      </c>
      <c r="AQ96" s="297">
        <f t="shared" ref="AQ96" si="1260">IF($M96="In (zvyšuje náklady)",0,AA96)</f>
        <v>0</v>
      </c>
      <c r="AR96" s="297">
        <f t="shared" ref="AR96" si="1261">IF($M96="In (zvyšuje náklady)",0,AB96)</f>
        <v>0</v>
      </c>
      <c r="AS96" s="297">
        <f t="shared" ref="AS96" si="1262">IF($M96="In (zvyšuje náklady)",0,AC96)</f>
        <v>0</v>
      </c>
      <c r="AT96" s="297">
        <f t="shared" ref="AT96" si="1263">IF($M96="In (zvyšuje náklady)",0,AD96)</f>
        <v>0</v>
      </c>
      <c r="AU96" s="295">
        <f t="shared" ref="AU96" si="1264">IF($M96="In (zvyšuje náklady)",0,AE96)</f>
        <v>0</v>
      </c>
      <c r="AV96" s="281">
        <f t="shared" ref="AV96:BB96" si="1265">IF($L96&gt;0,AF96,0)</f>
        <v>0</v>
      </c>
      <c r="AW96" s="280">
        <f t="shared" ref="AW96:AY96" si="1266">IF($L96&gt;0,$L96*AV96,0)</f>
        <v>0</v>
      </c>
      <c r="AX96" s="280">
        <f t="shared" si="1265"/>
        <v>0</v>
      </c>
      <c r="AY96" s="280">
        <f t="shared" si="1266"/>
        <v>0</v>
      </c>
      <c r="AZ96" s="280">
        <f t="shared" si="1265"/>
        <v>0</v>
      </c>
      <c r="BA96" s="280">
        <f t="shared" ref="BA96" si="1267">IF($L96&gt;0,$L96*AZ96,0)</f>
        <v>0</v>
      </c>
      <c r="BB96" s="280">
        <f t="shared" si="1265"/>
        <v>0</v>
      </c>
      <c r="BC96" s="286">
        <f t="shared" ref="BC96" si="1268">IF($L96&gt;0,$L96*BB96,0)</f>
        <v>0</v>
      </c>
      <c r="BD96" s="281">
        <f t="shared" ref="BD96" si="1269">IF($L96&gt;0,AN96,0)</f>
        <v>0</v>
      </c>
      <c r="BE96" s="280">
        <f t="shared" ref="BE96" si="1270">IF($L96&gt;0,$L96*BD96,0)</f>
        <v>0</v>
      </c>
      <c r="BF96" s="280">
        <f t="shared" ref="BF96" si="1271">IF($L96&gt;0,AP96,0)</f>
        <v>0</v>
      </c>
      <c r="BG96" s="280">
        <f t="shared" ref="BG96" si="1272">IF($L96&gt;0,$L96*BF96,0)</f>
        <v>0</v>
      </c>
      <c r="BH96" s="280">
        <f t="shared" ref="BH96" si="1273">IF($L96&gt;0,AR96,0)</f>
        <v>0</v>
      </c>
      <c r="BI96" s="280">
        <f t="shared" ref="BI96" si="1274">IF($L96&gt;0,$L96*BH96,0)</f>
        <v>0</v>
      </c>
      <c r="BJ96" s="280">
        <f t="shared" ref="BJ96" si="1275">IF($L96&gt;0,AT96,0)</f>
        <v>0</v>
      </c>
      <c r="BK96" s="286">
        <f t="shared" ref="BK96" si="1276">IF($L96&gt;0,$L96*BJ96,0)</f>
        <v>0</v>
      </c>
      <c r="BL96" s="305">
        <f>IF(F96=vstupy!F$6,"1",0)</f>
        <v>0</v>
      </c>
      <c r="BM96" s="281">
        <f t="shared" ref="BM96" si="1277">IF($BL96="1",AF96,0)</f>
        <v>0</v>
      </c>
      <c r="BN96" s="280">
        <f t="shared" ref="BN96" si="1278">IF($BL96="1",AG96,0)</f>
        <v>0</v>
      </c>
      <c r="BO96" s="280">
        <f t="shared" ref="BO96" si="1279">IF($BL96="1",AH96,0)</f>
        <v>0</v>
      </c>
      <c r="BP96" s="280">
        <f t="shared" ref="BP96" si="1280">IF($BL96="1",AI96,0)</f>
        <v>0</v>
      </c>
      <c r="BQ96" s="280">
        <f t="shared" ref="BQ96" si="1281">IF($BL96="1",AJ96,0)</f>
        <v>0</v>
      </c>
      <c r="BR96" s="280">
        <f t="shared" ref="BR96" si="1282">IF($BL96="1",AK96,0)</f>
        <v>0</v>
      </c>
      <c r="BS96" s="280">
        <f t="shared" ref="BS96" si="1283">IF($BL96="1",AL96,0)</f>
        <v>0</v>
      </c>
      <c r="BT96" s="286">
        <f t="shared" ref="BT96" si="1284">IF($BL96="1",AM96,0)</f>
        <v>0</v>
      </c>
      <c r="BU96" s="281">
        <f t="shared" ref="BU96" si="1285">IF($BL96="1",AN96,0)</f>
        <v>0</v>
      </c>
      <c r="BV96" s="270">
        <f t="shared" ref="BV96" si="1286">IF($BL96="1",AO96,0)</f>
        <v>0</v>
      </c>
      <c r="BW96" s="270">
        <f t="shared" ref="BW96" si="1287">IF($BL96="1",AP96,0)</f>
        <v>0</v>
      </c>
      <c r="BX96" s="270">
        <f t="shared" ref="BX96" si="1288">IF($BL96="1",AQ96,0)</f>
        <v>0</v>
      </c>
      <c r="BY96" s="270">
        <f t="shared" ref="BY96" si="1289">IF($BL96="1",AR96,0)</f>
        <v>0</v>
      </c>
      <c r="BZ96" s="270">
        <f t="shared" ref="BZ96" si="1290">IF($BL96="1",AS96,0)</f>
        <v>0</v>
      </c>
      <c r="CA96" s="270">
        <f t="shared" ref="CA96" si="1291">IF($BL96="1",AT96,0)</f>
        <v>0</v>
      </c>
      <c r="CB96" s="271">
        <f t="shared" ref="CB96" si="1292">IF($BL96="1",AU96,0)</f>
        <v>0</v>
      </c>
      <c r="CC96" s="281">
        <f>IFERROR(IF($X96="N/A",Z96+AB96+AD96,X96+Z96+AB96+AD96),0)</f>
        <v>50</v>
      </c>
      <c r="CD96" s="286">
        <f>Y96+AA96+AC96+AE96</f>
        <v>50</v>
      </c>
    </row>
    <row r="97" spans="2:82" ht="12.6" customHeight="1" x14ac:dyDescent="0.25">
      <c r="B97" s="352"/>
      <c r="C97" s="334"/>
      <c r="D97" s="313"/>
      <c r="E97" s="313"/>
      <c r="F97" s="313"/>
      <c r="G97" s="330"/>
      <c r="H97" s="313"/>
      <c r="I97" s="313"/>
      <c r="J97" s="315"/>
      <c r="K97" s="313"/>
      <c r="L97" s="315"/>
      <c r="M97" s="313"/>
      <c r="N97" s="313"/>
      <c r="O97" s="313"/>
      <c r="P97" s="316"/>
      <c r="Q97" s="314"/>
      <c r="R97" s="312"/>
      <c r="S97" s="313"/>
      <c r="T97" s="153" t="s">
        <v>51</v>
      </c>
      <c r="U97" s="227">
        <f>IFERROR(VLOOKUP(T97,[1]vstupy!$B$2:$C$12,2,FALSE),0)</f>
        <v>0</v>
      </c>
      <c r="V97" s="314"/>
      <c r="W97" s="339"/>
      <c r="X97" s="336"/>
      <c r="Y97" s="309"/>
      <c r="Z97" s="309"/>
      <c r="AA97" s="309"/>
      <c r="AB97" s="309"/>
      <c r="AC97" s="309"/>
      <c r="AD97" s="309"/>
      <c r="AE97" s="351"/>
      <c r="AF97" s="281"/>
      <c r="AG97" s="280"/>
      <c r="AH97" s="280"/>
      <c r="AI97" s="280"/>
      <c r="AJ97" s="280"/>
      <c r="AK97" s="280"/>
      <c r="AL97" s="280"/>
      <c r="AM97" s="286"/>
      <c r="AN97" s="270"/>
      <c r="AO97" s="270"/>
      <c r="AP97" s="270"/>
      <c r="AQ97" s="270"/>
      <c r="AR97" s="270"/>
      <c r="AS97" s="270"/>
      <c r="AT97" s="270"/>
      <c r="AU97" s="296"/>
      <c r="AV97" s="281"/>
      <c r="AW97" s="280"/>
      <c r="AX97" s="280"/>
      <c r="AY97" s="280"/>
      <c r="AZ97" s="280"/>
      <c r="BA97" s="280"/>
      <c r="BB97" s="280"/>
      <c r="BC97" s="286"/>
      <c r="BD97" s="281"/>
      <c r="BE97" s="280"/>
      <c r="BF97" s="280"/>
      <c r="BG97" s="280"/>
      <c r="BH97" s="280"/>
      <c r="BI97" s="280"/>
      <c r="BJ97" s="280"/>
      <c r="BK97" s="286"/>
      <c r="BL97" s="305"/>
      <c r="BM97" s="281"/>
      <c r="BN97" s="280"/>
      <c r="BO97" s="280"/>
      <c r="BP97" s="280"/>
      <c r="BQ97" s="280"/>
      <c r="BR97" s="280"/>
      <c r="BS97" s="280"/>
      <c r="BT97" s="286"/>
      <c r="BU97" s="281"/>
      <c r="BV97" s="270"/>
      <c r="BW97" s="270"/>
      <c r="BX97" s="270"/>
      <c r="BY97" s="270"/>
      <c r="BZ97" s="270"/>
      <c r="CA97" s="270"/>
      <c r="CB97" s="271"/>
      <c r="CC97" s="281"/>
      <c r="CD97" s="286"/>
    </row>
    <row r="98" spans="2:82" ht="12.6" customHeight="1" x14ac:dyDescent="0.25">
      <c r="B98" s="352"/>
      <c r="C98" s="334"/>
      <c r="D98" s="313"/>
      <c r="E98" s="313"/>
      <c r="F98" s="313"/>
      <c r="G98" s="330"/>
      <c r="H98" s="313"/>
      <c r="I98" s="313"/>
      <c r="J98" s="315"/>
      <c r="K98" s="313"/>
      <c r="L98" s="315"/>
      <c r="M98" s="313"/>
      <c r="N98" s="313"/>
      <c r="O98" s="313"/>
      <c r="P98" s="316"/>
      <c r="Q98" s="314"/>
      <c r="R98" s="312"/>
      <c r="S98" s="313"/>
      <c r="T98" s="153" t="s">
        <v>51</v>
      </c>
      <c r="U98" s="227">
        <f>IFERROR(VLOOKUP(T98,[1]vstupy!$B$2:$C$12,2,FALSE),0)</f>
        <v>0</v>
      </c>
      <c r="V98" s="314"/>
      <c r="W98" s="339"/>
      <c r="X98" s="337"/>
      <c r="Y98" s="309"/>
      <c r="Z98" s="309"/>
      <c r="AA98" s="309"/>
      <c r="AB98" s="309"/>
      <c r="AC98" s="309"/>
      <c r="AD98" s="309"/>
      <c r="AE98" s="351"/>
      <c r="AF98" s="281"/>
      <c r="AG98" s="280"/>
      <c r="AH98" s="280"/>
      <c r="AI98" s="280"/>
      <c r="AJ98" s="280"/>
      <c r="AK98" s="280"/>
      <c r="AL98" s="280"/>
      <c r="AM98" s="286"/>
      <c r="AN98" s="270"/>
      <c r="AO98" s="270"/>
      <c r="AP98" s="270"/>
      <c r="AQ98" s="270"/>
      <c r="AR98" s="270"/>
      <c r="AS98" s="270"/>
      <c r="AT98" s="270"/>
      <c r="AU98" s="296"/>
      <c r="AV98" s="281"/>
      <c r="AW98" s="280"/>
      <c r="AX98" s="280"/>
      <c r="AY98" s="280"/>
      <c r="AZ98" s="280"/>
      <c r="BA98" s="280"/>
      <c r="BB98" s="280"/>
      <c r="BC98" s="286"/>
      <c r="BD98" s="281"/>
      <c r="BE98" s="280"/>
      <c r="BF98" s="280"/>
      <c r="BG98" s="280"/>
      <c r="BH98" s="280"/>
      <c r="BI98" s="280"/>
      <c r="BJ98" s="280"/>
      <c r="BK98" s="286"/>
      <c r="BL98" s="305"/>
      <c r="BM98" s="281"/>
      <c r="BN98" s="280"/>
      <c r="BO98" s="280"/>
      <c r="BP98" s="280"/>
      <c r="BQ98" s="280"/>
      <c r="BR98" s="280"/>
      <c r="BS98" s="280"/>
      <c r="BT98" s="286"/>
      <c r="BU98" s="281"/>
      <c r="BV98" s="270"/>
      <c r="BW98" s="270"/>
      <c r="BX98" s="270"/>
      <c r="BY98" s="270"/>
      <c r="BZ98" s="270"/>
      <c r="CA98" s="270"/>
      <c r="CB98" s="271"/>
      <c r="CC98" s="281"/>
      <c r="CD98" s="286"/>
    </row>
    <row r="99" spans="2:82" ht="12.6" customHeight="1" x14ac:dyDescent="0.25">
      <c r="B99" s="352">
        <v>31</v>
      </c>
      <c r="C99" s="334" t="s">
        <v>242</v>
      </c>
      <c r="D99" s="313" t="s">
        <v>262</v>
      </c>
      <c r="E99" s="313" t="s">
        <v>285</v>
      </c>
      <c r="F99" s="313" t="s">
        <v>181</v>
      </c>
      <c r="G99" s="330">
        <v>45078</v>
      </c>
      <c r="H99" s="313" t="s">
        <v>298</v>
      </c>
      <c r="I99" s="313">
        <v>45</v>
      </c>
      <c r="J99" s="315">
        <f t="shared" ref="J99" si="1293">IF(I99="N",0,I99)</f>
        <v>45</v>
      </c>
      <c r="K99" s="313" t="s">
        <v>305</v>
      </c>
      <c r="L99" s="315">
        <f t="shared" si="1121"/>
        <v>0</v>
      </c>
      <c r="M99" s="313" t="s">
        <v>307</v>
      </c>
      <c r="N99" s="313"/>
      <c r="O99" s="313">
        <v>200</v>
      </c>
      <c r="P99" s="316"/>
      <c r="Q99" s="314" t="s">
        <v>50</v>
      </c>
      <c r="R99" s="312">
        <f>VLOOKUP(Q99,vstupy!$B$17:$C$27,2,FALSE)</f>
        <v>0</v>
      </c>
      <c r="S99" s="313"/>
      <c r="T99" s="153" t="s">
        <v>51</v>
      </c>
      <c r="U99" s="227">
        <f>IFERROR(VLOOKUP(T99,[1]vstupy!$B$2:$C$12,2,FALSE),0)</f>
        <v>0</v>
      </c>
      <c r="V99" s="314" t="s">
        <v>50</v>
      </c>
      <c r="W99" s="338">
        <f>VLOOKUP(V99,vstupy!$B$17:$C$27,2,FALSE)</f>
        <v>0</v>
      </c>
      <c r="X99" s="336">
        <f t="shared" ref="X99" si="1294">IFERROR(IF(J99=0,"N",N99/I99),0)</f>
        <v>0</v>
      </c>
      <c r="Y99" s="308">
        <f t="shared" ref="Y99" si="1295">N99</f>
        <v>0</v>
      </c>
      <c r="Z99" s="308">
        <f t="shared" ref="Z99" si="1296">IFERROR(IF(J99=0,"N",O99/I99),0)</f>
        <v>4.4444444444444446</v>
      </c>
      <c r="AA99" s="308">
        <f t="shared" si="771"/>
        <v>200</v>
      </c>
      <c r="AB99" s="308">
        <f t="shared" ref="AB99" si="1297">P99*R99</f>
        <v>0</v>
      </c>
      <c r="AC99" s="308">
        <f t="shared" si="1038"/>
        <v>0</v>
      </c>
      <c r="AD99" s="349">
        <f t="shared" ref="AD99" si="1298">IF(S99&gt;0,IF(W99&gt;0,($G$6/160)*(S99/60)*W99,0),IF(W99&gt;0,($G$6/160)*((U99+U100+U101)/60)*W99,0))</f>
        <v>0</v>
      </c>
      <c r="AE99" s="350">
        <f t="shared" si="994"/>
        <v>0</v>
      </c>
      <c r="AF99" s="281">
        <f>IF($M99="In (zvyšuje náklady)",X99,0)</f>
        <v>0</v>
      </c>
      <c r="AG99" s="280">
        <f t="shared" ref="AG99:AM99" si="1299">IF($M99="In (zvyšuje náklady)",Y99,0)</f>
        <v>0</v>
      </c>
      <c r="AH99" s="280">
        <f t="shared" si="1299"/>
        <v>4.4444444444444446</v>
      </c>
      <c r="AI99" s="280">
        <f t="shared" si="1299"/>
        <v>200</v>
      </c>
      <c r="AJ99" s="280">
        <f t="shared" si="1299"/>
        <v>0</v>
      </c>
      <c r="AK99" s="280">
        <f t="shared" si="1299"/>
        <v>0</v>
      </c>
      <c r="AL99" s="280">
        <f t="shared" si="1299"/>
        <v>0</v>
      </c>
      <c r="AM99" s="286">
        <f t="shared" si="1299"/>
        <v>0</v>
      </c>
      <c r="AN99" s="297">
        <f t="shared" ref="AN99" si="1300">IF($M99="In (zvyšuje náklady)",0,X99)</f>
        <v>0</v>
      </c>
      <c r="AO99" s="297">
        <f t="shared" ref="AO99" si="1301">IF($M99="In (zvyšuje náklady)",0,Y99)</f>
        <v>0</v>
      </c>
      <c r="AP99" s="297">
        <f t="shared" ref="AP99" si="1302">IF($M99="In (zvyšuje náklady)",0,Z99)</f>
        <v>0</v>
      </c>
      <c r="AQ99" s="297">
        <f t="shared" ref="AQ99" si="1303">IF($M99="In (zvyšuje náklady)",0,AA99)</f>
        <v>0</v>
      </c>
      <c r="AR99" s="297">
        <f t="shared" ref="AR99" si="1304">IF($M99="In (zvyšuje náklady)",0,AB99)</f>
        <v>0</v>
      </c>
      <c r="AS99" s="297">
        <f t="shared" ref="AS99" si="1305">IF($M99="In (zvyšuje náklady)",0,AC99)</f>
        <v>0</v>
      </c>
      <c r="AT99" s="297">
        <f t="shared" ref="AT99" si="1306">IF($M99="In (zvyšuje náklady)",0,AD99)</f>
        <v>0</v>
      </c>
      <c r="AU99" s="295">
        <f t="shared" ref="AU99" si="1307">IF($M99="In (zvyšuje náklady)",0,AE99)</f>
        <v>0</v>
      </c>
      <c r="AV99" s="281">
        <f t="shared" ref="AV99:BB99" si="1308">IF($L99&gt;0,AF99,0)</f>
        <v>0</v>
      </c>
      <c r="AW99" s="280">
        <f t="shared" ref="AW99:AY99" si="1309">IF($L99&gt;0,$L99*AV99,0)</f>
        <v>0</v>
      </c>
      <c r="AX99" s="280">
        <f t="shared" si="1308"/>
        <v>0</v>
      </c>
      <c r="AY99" s="280">
        <f t="shared" si="1309"/>
        <v>0</v>
      </c>
      <c r="AZ99" s="280">
        <f t="shared" si="1308"/>
        <v>0</v>
      </c>
      <c r="BA99" s="280">
        <f t="shared" ref="BA99" si="1310">IF($L99&gt;0,$L99*AZ99,0)</f>
        <v>0</v>
      </c>
      <c r="BB99" s="280">
        <f t="shared" si="1308"/>
        <v>0</v>
      </c>
      <c r="BC99" s="286">
        <f t="shared" ref="BC99" si="1311">IF($L99&gt;0,$L99*BB99,0)</f>
        <v>0</v>
      </c>
      <c r="BD99" s="281">
        <f t="shared" ref="BD99" si="1312">IF($L99&gt;0,AN99,0)</f>
        <v>0</v>
      </c>
      <c r="BE99" s="280">
        <f t="shared" ref="BE99" si="1313">IF($L99&gt;0,$L99*BD99,0)</f>
        <v>0</v>
      </c>
      <c r="BF99" s="280">
        <f t="shared" ref="BF99" si="1314">IF($L99&gt;0,AP99,0)</f>
        <v>0</v>
      </c>
      <c r="BG99" s="280">
        <f t="shared" ref="BG99" si="1315">IF($L99&gt;0,$L99*BF99,0)</f>
        <v>0</v>
      </c>
      <c r="BH99" s="280">
        <f t="shared" ref="BH99" si="1316">IF($L99&gt;0,AR99,0)</f>
        <v>0</v>
      </c>
      <c r="BI99" s="280">
        <f t="shared" ref="BI99" si="1317">IF($L99&gt;0,$L99*BH99,0)</f>
        <v>0</v>
      </c>
      <c r="BJ99" s="280">
        <f t="shared" ref="BJ99" si="1318">IF($L99&gt;0,AT99,0)</f>
        <v>0</v>
      </c>
      <c r="BK99" s="286">
        <f t="shared" ref="BK99" si="1319">IF($L99&gt;0,$L99*BJ99,0)</f>
        <v>0</v>
      </c>
      <c r="BL99" s="305">
        <f>IF(F99=vstupy!F$6,"1",0)</f>
        <v>0</v>
      </c>
      <c r="BM99" s="281">
        <f t="shared" ref="BM99" si="1320">IF($BL99="1",AF99,0)</f>
        <v>0</v>
      </c>
      <c r="BN99" s="280">
        <f t="shared" ref="BN99" si="1321">IF($BL99="1",AG99,0)</f>
        <v>0</v>
      </c>
      <c r="BO99" s="280">
        <f t="shared" ref="BO99" si="1322">IF($BL99="1",AH99,0)</f>
        <v>0</v>
      </c>
      <c r="BP99" s="280">
        <f t="shared" ref="BP99" si="1323">IF($BL99="1",AI99,0)</f>
        <v>0</v>
      </c>
      <c r="BQ99" s="280">
        <f t="shared" ref="BQ99" si="1324">IF($BL99="1",AJ99,0)</f>
        <v>0</v>
      </c>
      <c r="BR99" s="280">
        <f t="shared" ref="BR99" si="1325">IF($BL99="1",AK99,0)</f>
        <v>0</v>
      </c>
      <c r="BS99" s="280">
        <f t="shared" ref="BS99" si="1326">IF($BL99="1",AL99,0)</f>
        <v>0</v>
      </c>
      <c r="BT99" s="286">
        <f t="shared" ref="BT99" si="1327">IF($BL99="1",AM99,0)</f>
        <v>0</v>
      </c>
      <c r="BU99" s="281">
        <f t="shared" ref="BU99" si="1328">IF($BL99="1",AN99,0)</f>
        <v>0</v>
      </c>
      <c r="BV99" s="270">
        <f t="shared" ref="BV99" si="1329">IF($BL99="1",AO99,0)</f>
        <v>0</v>
      </c>
      <c r="BW99" s="270">
        <f t="shared" ref="BW99" si="1330">IF($BL99="1",AP99,0)</f>
        <v>0</v>
      </c>
      <c r="BX99" s="270">
        <f t="shared" ref="BX99" si="1331">IF($BL99="1",AQ99,0)</f>
        <v>0</v>
      </c>
      <c r="BY99" s="270">
        <f t="shared" ref="BY99" si="1332">IF($BL99="1",AR99,0)</f>
        <v>0</v>
      </c>
      <c r="BZ99" s="270">
        <f t="shared" ref="BZ99" si="1333">IF($BL99="1",AS99,0)</f>
        <v>0</v>
      </c>
      <c r="CA99" s="270">
        <f t="shared" ref="CA99" si="1334">IF($BL99="1",AT99,0)</f>
        <v>0</v>
      </c>
      <c r="CB99" s="271">
        <f t="shared" ref="CB99" si="1335">IF($BL99="1",AU99,0)</f>
        <v>0</v>
      </c>
      <c r="CC99" s="281">
        <f>IFERROR(IF($X99="N/A",Z99+AB99+AD99,X99+Z99+AB99+AD99),0)</f>
        <v>4.4444444444444446</v>
      </c>
      <c r="CD99" s="286">
        <f>Y99+AA99+AC99+AE99</f>
        <v>200</v>
      </c>
    </row>
    <row r="100" spans="2:82" ht="12.6" customHeight="1" x14ac:dyDescent="0.25">
      <c r="B100" s="352"/>
      <c r="C100" s="334"/>
      <c r="D100" s="313"/>
      <c r="E100" s="313"/>
      <c r="F100" s="313"/>
      <c r="G100" s="330"/>
      <c r="H100" s="313"/>
      <c r="I100" s="313"/>
      <c r="J100" s="315"/>
      <c r="K100" s="313"/>
      <c r="L100" s="315"/>
      <c r="M100" s="313"/>
      <c r="N100" s="313"/>
      <c r="O100" s="313"/>
      <c r="P100" s="316"/>
      <c r="Q100" s="314"/>
      <c r="R100" s="312"/>
      <c r="S100" s="313"/>
      <c r="T100" s="153" t="s">
        <v>51</v>
      </c>
      <c r="U100" s="227">
        <f>IFERROR(VLOOKUP(T100,[1]vstupy!$B$2:$C$12,2,FALSE),0)</f>
        <v>0</v>
      </c>
      <c r="V100" s="314"/>
      <c r="W100" s="339"/>
      <c r="X100" s="336"/>
      <c r="Y100" s="309"/>
      <c r="Z100" s="309"/>
      <c r="AA100" s="309"/>
      <c r="AB100" s="309"/>
      <c r="AC100" s="309"/>
      <c r="AD100" s="309"/>
      <c r="AE100" s="351"/>
      <c r="AF100" s="281"/>
      <c r="AG100" s="280"/>
      <c r="AH100" s="280"/>
      <c r="AI100" s="280"/>
      <c r="AJ100" s="280"/>
      <c r="AK100" s="280"/>
      <c r="AL100" s="280"/>
      <c r="AM100" s="286"/>
      <c r="AN100" s="270"/>
      <c r="AO100" s="270"/>
      <c r="AP100" s="270"/>
      <c r="AQ100" s="270"/>
      <c r="AR100" s="270"/>
      <c r="AS100" s="270"/>
      <c r="AT100" s="270"/>
      <c r="AU100" s="296"/>
      <c r="AV100" s="281"/>
      <c r="AW100" s="280"/>
      <c r="AX100" s="280"/>
      <c r="AY100" s="280"/>
      <c r="AZ100" s="280"/>
      <c r="BA100" s="280"/>
      <c r="BB100" s="280"/>
      <c r="BC100" s="286"/>
      <c r="BD100" s="281"/>
      <c r="BE100" s="280"/>
      <c r="BF100" s="280"/>
      <c r="BG100" s="280"/>
      <c r="BH100" s="280"/>
      <c r="BI100" s="280"/>
      <c r="BJ100" s="280"/>
      <c r="BK100" s="286"/>
      <c r="BL100" s="305"/>
      <c r="BM100" s="281"/>
      <c r="BN100" s="280"/>
      <c r="BO100" s="280"/>
      <c r="BP100" s="280"/>
      <c r="BQ100" s="280"/>
      <c r="BR100" s="280"/>
      <c r="BS100" s="280"/>
      <c r="BT100" s="286"/>
      <c r="BU100" s="281"/>
      <c r="BV100" s="270"/>
      <c r="BW100" s="270"/>
      <c r="BX100" s="270"/>
      <c r="BY100" s="270"/>
      <c r="BZ100" s="270"/>
      <c r="CA100" s="270"/>
      <c r="CB100" s="271"/>
      <c r="CC100" s="281"/>
      <c r="CD100" s="286"/>
    </row>
    <row r="101" spans="2:82" ht="12.6" customHeight="1" x14ac:dyDescent="0.25">
      <c r="B101" s="352"/>
      <c r="C101" s="334"/>
      <c r="D101" s="313"/>
      <c r="E101" s="313"/>
      <c r="F101" s="313"/>
      <c r="G101" s="330"/>
      <c r="H101" s="313"/>
      <c r="I101" s="313"/>
      <c r="J101" s="315"/>
      <c r="K101" s="313"/>
      <c r="L101" s="315"/>
      <c r="M101" s="313"/>
      <c r="N101" s="313"/>
      <c r="O101" s="313"/>
      <c r="P101" s="316"/>
      <c r="Q101" s="314"/>
      <c r="R101" s="312"/>
      <c r="S101" s="313"/>
      <c r="T101" s="153" t="s">
        <v>51</v>
      </c>
      <c r="U101" s="227">
        <f>IFERROR(VLOOKUP(T101,[1]vstupy!$B$2:$C$12,2,FALSE),0)</f>
        <v>0</v>
      </c>
      <c r="V101" s="314"/>
      <c r="W101" s="339"/>
      <c r="X101" s="337"/>
      <c r="Y101" s="309"/>
      <c r="Z101" s="309"/>
      <c r="AA101" s="309"/>
      <c r="AB101" s="309"/>
      <c r="AC101" s="309"/>
      <c r="AD101" s="309"/>
      <c r="AE101" s="351"/>
      <c r="AF101" s="281"/>
      <c r="AG101" s="280"/>
      <c r="AH101" s="280"/>
      <c r="AI101" s="280"/>
      <c r="AJ101" s="280"/>
      <c r="AK101" s="280"/>
      <c r="AL101" s="280"/>
      <c r="AM101" s="286"/>
      <c r="AN101" s="270"/>
      <c r="AO101" s="270"/>
      <c r="AP101" s="270"/>
      <c r="AQ101" s="270"/>
      <c r="AR101" s="270"/>
      <c r="AS101" s="270"/>
      <c r="AT101" s="270"/>
      <c r="AU101" s="296"/>
      <c r="AV101" s="281"/>
      <c r="AW101" s="280"/>
      <c r="AX101" s="280"/>
      <c r="AY101" s="280"/>
      <c r="AZ101" s="280"/>
      <c r="BA101" s="280"/>
      <c r="BB101" s="280"/>
      <c r="BC101" s="286"/>
      <c r="BD101" s="281"/>
      <c r="BE101" s="280"/>
      <c r="BF101" s="280"/>
      <c r="BG101" s="280"/>
      <c r="BH101" s="280"/>
      <c r="BI101" s="280"/>
      <c r="BJ101" s="280"/>
      <c r="BK101" s="286"/>
      <c r="BL101" s="305"/>
      <c r="BM101" s="281"/>
      <c r="BN101" s="280"/>
      <c r="BO101" s="280"/>
      <c r="BP101" s="280"/>
      <c r="BQ101" s="280"/>
      <c r="BR101" s="280"/>
      <c r="BS101" s="280"/>
      <c r="BT101" s="286"/>
      <c r="BU101" s="281"/>
      <c r="BV101" s="270"/>
      <c r="BW101" s="270"/>
      <c r="BX101" s="270"/>
      <c r="BY101" s="270"/>
      <c r="BZ101" s="270"/>
      <c r="CA101" s="270"/>
      <c r="CB101" s="271"/>
      <c r="CC101" s="281"/>
      <c r="CD101" s="286"/>
    </row>
    <row r="102" spans="2:82" ht="12.6" customHeight="1" x14ac:dyDescent="0.25">
      <c r="B102" s="352">
        <v>32</v>
      </c>
      <c r="C102" s="334" t="s">
        <v>243</v>
      </c>
      <c r="D102" s="313" t="s">
        <v>260</v>
      </c>
      <c r="E102" s="313" t="s">
        <v>274</v>
      </c>
      <c r="F102" s="313" t="s">
        <v>183</v>
      </c>
      <c r="G102" s="330">
        <v>45078</v>
      </c>
      <c r="H102" s="313" t="s">
        <v>303</v>
      </c>
      <c r="I102" s="313">
        <v>45</v>
      </c>
      <c r="J102" s="315">
        <f t="shared" ref="J102" si="1336">IF(I102="N",0,I102)</f>
        <v>45</v>
      </c>
      <c r="K102" s="313" t="s">
        <v>305</v>
      </c>
      <c r="L102" s="315">
        <f t="shared" si="1121"/>
        <v>0</v>
      </c>
      <c r="M102" s="313" t="s">
        <v>307</v>
      </c>
      <c r="N102" s="313"/>
      <c r="O102" s="313">
        <v>50</v>
      </c>
      <c r="P102" s="316"/>
      <c r="Q102" s="314" t="s">
        <v>50</v>
      </c>
      <c r="R102" s="312">
        <f>VLOOKUP(Q102,vstupy!$B$17:$C$27,2,FALSE)</f>
        <v>0</v>
      </c>
      <c r="S102" s="313"/>
      <c r="T102" s="153" t="s">
        <v>51</v>
      </c>
      <c r="U102" s="227">
        <f>IFERROR(VLOOKUP(T102,[1]vstupy!$B$2:$C$12,2,FALSE),0)</f>
        <v>0</v>
      </c>
      <c r="V102" s="314" t="s">
        <v>50</v>
      </c>
      <c r="W102" s="338">
        <f>VLOOKUP(V102,vstupy!$B$17:$C$27,2,FALSE)</f>
        <v>0</v>
      </c>
      <c r="X102" s="336">
        <f t="shared" ref="X102" si="1337">IFERROR(IF(J102=0,"N",N102/I102),0)</f>
        <v>0</v>
      </c>
      <c r="Y102" s="308">
        <f t="shared" ref="Y102" si="1338">N102</f>
        <v>0</v>
      </c>
      <c r="Z102" s="308">
        <f t="shared" ref="Z102" si="1339">IFERROR(IF(J102=0,"N",O102/I102),0)</f>
        <v>1.1111111111111112</v>
      </c>
      <c r="AA102" s="308">
        <f t="shared" si="815"/>
        <v>50</v>
      </c>
      <c r="AB102" s="308">
        <f t="shared" ref="AB102" si="1340">P102*R102</f>
        <v>0</v>
      </c>
      <c r="AC102" s="308">
        <f t="shared" si="1038"/>
        <v>0</v>
      </c>
      <c r="AD102" s="349">
        <f t="shared" ref="AD102" si="1341">IF(S102&gt;0,IF(W102&gt;0,($G$6/160)*(S102/60)*W102,0),IF(W102&gt;0,($G$6/160)*((U102+U103+U104)/60)*W102,0))</f>
        <v>0</v>
      </c>
      <c r="AE102" s="350">
        <f t="shared" si="994"/>
        <v>0</v>
      </c>
      <c r="AF102" s="281">
        <f>IF($M102="In (zvyšuje náklady)",X102,0)</f>
        <v>0</v>
      </c>
      <c r="AG102" s="280">
        <f t="shared" ref="AG102:AM102" si="1342">IF($M102="In (zvyšuje náklady)",Y102,0)</f>
        <v>0</v>
      </c>
      <c r="AH102" s="280">
        <f t="shared" si="1342"/>
        <v>1.1111111111111112</v>
      </c>
      <c r="AI102" s="280">
        <f t="shared" si="1342"/>
        <v>50</v>
      </c>
      <c r="AJ102" s="280">
        <f t="shared" si="1342"/>
        <v>0</v>
      </c>
      <c r="AK102" s="280">
        <f t="shared" si="1342"/>
        <v>0</v>
      </c>
      <c r="AL102" s="280">
        <f t="shared" si="1342"/>
        <v>0</v>
      </c>
      <c r="AM102" s="286">
        <f t="shared" si="1342"/>
        <v>0</v>
      </c>
      <c r="AN102" s="297">
        <f t="shared" ref="AN102" si="1343">IF($M102="In (zvyšuje náklady)",0,X102)</f>
        <v>0</v>
      </c>
      <c r="AO102" s="297">
        <f t="shared" ref="AO102" si="1344">IF($M102="In (zvyšuje náklady)",0,Y102)</f>
        <v>0</v>
      </c>
      <c r="AP102" s="297">
        <f t="shared" ref="AP102" si="1345">IF($M102="In (zvyšuje náklady)",0,Z102)</f>
        <v>0</v>
      </c>
      <c r="AQ102" s="297">
        <f t="shared" ref="AQ102" si="1346">IF($M102="In (zvyšuje náklady)",0,AA102)</f>
        <v>0</v>
      </c>
      <c r="AR102" s="297">
        <f t="shared" ref="AR102" si="1347">IF($M102="In (zvyšuje náklady)",0,AB102)</f>
        <v>0</v>
      </c>
      <c r="AS102" s="297">
        <f t="shared" ref="AS102" si="1348">IF($M102="In (zvyšuje náklady)",0,AC102)</f>
        <v>0</v>
      </c>
      <c r="AT102" s="297">
        <f t="shared" ref="AT102" si="1349">IF($M102="In (zvyšuje náklady)",0,AD102)</f>
        <v>0</v>
      </c>
      <c r="AU102" s="295">
        <f t="shared" ref="AU102" si="1350">IF($M102="In (zvyšuje náklady)",0,AE102)</f>
        <v>0</v>
      </c>
      <c r="AV102" s="281">
        <f t="shared" ref="AV102:BB102" si="1351">IF($L102&gt;0,AF102,0)</f>
        <v>0</v>
      </c>
      <c r="AW102" s="280">
        <f t="shared" ref="AW102:AY102" si="1352">IF($L102&gt;0,$L102*AV102,0)</f>
        <v>0</v>
      </c>
      <c r="AX102" s="280">
        <f t="shared" si="1351"/>
        <v>0</v>
      </c>
      <c r="AY102" s="280">
        <f t="shared" si="1352"/>
        <v>0</v>
      </c>
      <c r="AZ102" s="280">
        <f t="shared" si="1351"/>
        <v>0</v>
      </c>
      <c r="BA102" s="280">
        <f t="shared" ref="BA102" si="1353">IF($L102&gt;0,$L102*AZ102,0)</f>
        <v>0</v>
      </c>
      <c r="BB102" s="280">
        <f t="shared" si="1351"/>
        <v>0</v>
      </c>
      <c r="BC102" s="286">
        <f t="shared" ref="BC102" si="1354">IF($L102&gt;0,$L102*BB102,0)</f>
        <v>0</v>
      </c>
      <c r="BD102" s="281">
        <f t="shared" ref="BD102" si="1355">IF($L102&gt;0,AN102,0)</f>
        <v>0</v>
      </c>
      <c r="BE102" s="280">
        <f t="shared" ref="BE102" si="1356">IF($L102&gt;0,$L102*BD102,0)</f>
        <v>0</v>
      </c>
      <c r="BF102" s="280">
        <f t="shared" ref="BF102" si="1357">IF($L102&gt;0,AP102,0)</f>
        <v>0</v>
      </c>
      <c r="BG102" s="280">
        <f t="shared" ref="BG102" si="1358">IF($L102&gt;0,$L102*BF102,0)</f>
        <v>0</v>
      </c>
      <c r="BH102" s="280">
        <f t="shared" ref="BH102" si="1359">IF($L102&gt;0,AR102,0)</f>
        <v>0</v>
      </c>
      <c r="BI102" s="280">
        <f t="shared" ref="BI102" si="1360">IF($L102&gt;0,$L102*BH102,0)</f>
        <v>0</v>
      </c>
      <c r="BJ102" s="280">
        <f t="shared" ref="BJ102" si="1361">IF($L102&gt;0,AT102,0)</f>
        <v>0</v>
      </c>
      <c r="BK102" s="286">
        <f t="shared" ref="BK102" si="1362">IF($L102&gt;0,$L102*BJ102,0)</f>
        <v>0</v>
      </c>
      <c r="BL102" s="305" t="str">
        <f>IF(F102=vstupy!F$6,"1",0)</f>
        <v>1</v>
      </c>
      <c r="BM102" s="281">
        <f t="shared" ref="BM102" si="1363">IF($BL102="1",AF102,0)</f>
        <v>0</v>
      </c>
      <c r="BN102" s="280">
        <f t="shared" ref="BN102" si="1364">IF($BL102="1",AG102,0)</f>
        <v>0</v>
      </c>
      <c r="BO102" s="280">
        <f t="shared" ref="BO102" si="1365">IF($BL102="1",AH102,0)</f>
        <v>1.1111111111111112</v>
      </c>
      <c r="BP102" s="280">
        <f t="shared" ref="BP102" si="1366">IF($BL102="1",AI102,0)</f>
        <v>50</v>
      </c>
      <c r="BQ102" s="280">
        <f t="shared" ref="BQ102" si="1367">IF($BL102="1",AJ102,0)</f>
        <v>0</v>
      </c>
      <c r="BR102" s="280">
        <f t="shared" ref="BR102" si="1368">IF($BL102="1",AK102,0)</f>
        <v>0</v>
      </c>
      <c r="BS102" s="280">
        <f t="shared" ref="BS102" si="1369">IF($BL102="1",AL102,0)</f>
        <v>0</v>
      </c>
      <c r="BT102" s="286">
        <f t="shared" ref="BT102" si="1370">IF($BL102="1",AM102,0)</f>
        <v>0</v>
      </c>
      <c r="BU102" s="281">
        <f t="shared" ref="BU102" si="1371">IF($BL102="1",AN102,0)</f>
        <v>0</v>
      </c>
      <c r="BV102" s="270">
        <f t="shared" ref="BV102" si="1372">IF($BL102="1",AO102,0)</f>
        <v>0</v>
      </c>
      <c r="BW102" s="270">
        <f t="shared" ref="BW102" si="1373">IF($BL102="1",AP102,0)</f>
        <v>0</v>
      </c>
      <c r="BX102" s="270">
        <f t="shared" ref="BX102" si="1374">IF($BL102="1",AQ102,0)</f>
        <v>0</v>
      </c>
      <c r="BY102" s="270">
        <f t="shared" ref="BY102" si="1375">IF($BL102="1",AR102,0)</f>
        <v>0</v>
      </c>
      <c r="BZ102" s="270">
        <f t="shared" ref="BZ102" si="1376">IF($BL102="1",AS102,0)</f>
        <v>0</v>
      </c>
      <c r="CA102" s="270">
        <f t="shared" ref="CA102" si="1377">IF($BL102="1",AT102,0)</f>
        <v>0</v>
      </c>
      <c r="CB102" s="271">
        <f t="shared" ref="CB102" si="1378">IF($BL102="1",AU102,0)</f>
        <v>0</v>
      </c>
      <c r="CC102" s="281">
        <f>IFERROR(IF($X102="N/A",Z102+AB102+AD102,X102+Z102+AB102+AD102),0)</f>
        <v>1.1111111111111112</v>
      </c>
      <c r="CD102" s="286">
        <f>Y102+AA102+AC102+AE102</f>
        <v>50</v>
      </c>
    </row>
    <row r="103" spans="2:82" ht="12.6" customHeight="1" x14ac:dyDescent="0.25">
      <c r="B103" s="352"/>
      <c r="C103" s="334"/>
      <c r="D103" s="313"/>
      <c r="E103" s="313"/>
      <c r="F103" s="313"/>
      <c r="G103" s="330"/>
      <c r="H103" s="313"/>
      <c r="I103" s="313"/>
      <c r="J103" s="315"/>
      <c r="K103" s="313"/>
      <c r="L103" s="315"/>
      <c r="M103" s="313"/>
      <c r="N103" s="313"/>
      <c r="O103" s="313"/>
      <c r="P103" s="316"/>
      <c r="Q103" s="314"/>
      <c r="R103" s="312"/>
      <c r="S103" s="313"/>
      <c r="T103" s="153" t="s">
        <v>51</v>
      </c>
      <c r="U103" s="227">
        <f>IFERROR(VLOOKUP(T103,[1]vstupy!$B$2:$C$12,2,FALSE),0)</f>
        <v>0</v>
      </c>
      <c r="V103" s="314"/>
      <c r="W103" s="339"/>
      <c r="X103" s="336"/>
      <c r="Y103" s="309"/>
      <c r="Z103" s="309"/>
      <c r="AA103" s="309"/>
      <c r="AB103" s="309"/>
      <c r="AC103" s="309"/>
      <c r="AD103" s="309"/>
      <c r="AE103" s="351"/>
      <c r="AF103" s="281"/>
      <c r="AG103" s="280"/>
      <c r="AH103" s="280"/>
      <c r="AI103" s="280"/>
      <c r="AJ103" s="280"/>
      <c r="AK103" s="280"/>
      <c r="AL103" s="280"/>
      <c r="AM103" s="286"/>
      <c r="AN103" s="270"/>
      <c r="AO103" s="270"/>
      <c r="AP103" s="270"/>
      <c r="AQ103" s="270"/>
      <c r="AR103" s="270"/>
      <c r="AS103" s="270"/>
      <c r="AT103" s="270"/>
      <c r="AU103" s="296"/>
      <c r="AV103" s="281"/>
      <c r="AW103" s="280"/>
      <c r="AX103" s="280"/>
      <c r="AY103" s="280"/>
      <c r="AZ103" s="280"/>
      <c r="BA103" s="280"/>
      <c r="BB103" s="280"/>
      <c r="BC103" s="286"/>
      <c r="BD103" s="281"/>
      <c r="BE103" s="280"/>
      <c r="BF103" s="280"/>
      <c r="BG103" s="280"/>
      <c r="BH103" s="280"/>
      <c r="BI103" s="280"/>
      <c r="BJ103" s="280"/>
      <c r="BK103" s="286"/>
      <c r="BL103" s="305"/>
      <c r="BM103" s="281"/>
      <c r="BN103" s="280"/>
      <c r="BO103" s="280"/>
      <c r="BP103" s="280"/>
      <c r="BQ103" s="280"/>
      <c r="BR103" s="280"/>
      <c r="BS103" s="280"/>
      <c r="BT103" s="286"/>
      <c r="BU103" s="281"/>
      <c r="BV103" s="270"/>
      <c r="BW103" s="270"/>
      <c r="BX103" s="270"/>
      <c r="BY103" s="270"/>
      <c r="BZ103" s="270"/>
      <c r="CA103" s="270"/>
      <c r="CB103" s="271"/>
      <c r="CC103" s="281"/>
      <c r="CD103" s="286"/>
    </row>
    <row r="104" spans="2:82" ht="12.6" customHeight="1" x14ac:dyDescent="0.25">
      <c r="B104" s="352"/>
      <c r="C104" s="334"/>
      <c r="D104" s="313"/>
      <c r="E104" s="313"/>
      <c r="F104" s="313"/>
      <c r="G104" s="330"/>
      <c r="H104" s="313"/>
      <c r="I104" s="313"/>
      <c r="J104" s="315"/>
      <c r="K104" s="313"/>
      <c r="L104" s="315"/>
      <c r="M104" s="313"/>
      <c r="N104" s="313"/>
      <c r="O104" s="313"/>
      <c r="P104" s="316"/>
      <c r="Q104" s="314"/>
      <c r="R104" s="312"/>
      <c r="S104" s="313"/>
      <c r="T104" s="153" t="s">
        <v>51</v>
      </c>
      <c r="U104" s="227">
        <f>IFERROR(VLOOKUP(T104,[1]vstupy!$B$2:$C$12,2,FALSE),0)</f>
        <v>0</v>
      </c>
      <c r="V104" s="314"/>
      <c r="W104" s="339"/>
      <c r="X104" s="337"/>
      <c r="Y104" s="309"/>
      <c r="Z104" s="309"/>
      <c r="AA104" s="309"/>
      <c r="AB104" s="309"/>
      <c r="AC104" s="309"/>
      <c r="AD104" s="309"/>
      <c r="AE104" s="351"/>
      <c r="AF104" s="281"/>
      <c r="AG104" s="280"/>
      <c r="AH104" s="280"/>
      <c r="AI104" s="280"/>
      <c r="AJ104" s="280"/>
      <c r="AK104" s="280"/>
      <c r="AL104" s="280"/>
      <c r="AM104" s="286"/>
      <c r="AN104" s="270"/>
      <c r="AO104" s="270"/>
      <c r="AP104" s="270"/>
      <c r="AQ104" s="270"/>
      <c r="AR104" s="270"/>
      <c r="AS104" s="270"/>
      <c r="AT104" s="270"/>
      <c r="AU104" s="296"/>
      <c r="AV104" s="281"/>
      <c r="AW104" s="280"/>
      <c r="AX104" s="280"/>
      <c r="AY104" s="280"/>
      <c r="AZ104" s="280"/>
      <c r="BA104" s="280"/>
      <c r="BB104" s="280"/>
      <c r="BC104" s="286"/>
      <c r="BD104" s="281"/>
      <c r="BE104" s="280"/>
      <c r="BF104" s="280"/>
      <c r="BG104" s="280"/>
      <c r="BH104" s="280"/>
      <c r="BI104" s="280"/>
      <c r="BJ104" s="280"/>
      <c r="BK104" s="286"/>
      <c r="BL104" s="305"/>
      <c r="BM104" s="281"/>
      <c r="BN104" s="280"/>
      <c r="BO104" s="280"/>
      <c r="BP104" s="280"/>
      <c r="BQ104" s="280"/>
      <c r="BR104" s="280"/>
      <c r="BS104" s="280"/>
      <c r="BT104" s="286"/>
      <c r="BU104" s="281"/>
      <c r="BV104" s="270"/>
      <c r="BW104" s="270"/>
      <c r="BX104" s="270"/>
      <c r="BY104" s="270"/>
      <c r="BZ104" s="270"/>
      <c r="CA104" s="270"/>
      <c r="CB104" s="271"/>
      <c r="CC104" s="281"/>
      <c r="CD104" s="286"/>
    </row>
    <row r="105" spans="2:82" ht="12.6" customHeight="1" x14ac:dyDescent="0.25">
      <c r="B105" s="352">
        <v>33</v>
      </c>
      <c r="C105" s="334" t="s">
        <v>244</v>
      </c>
      <c r="D105" s="313" t="s">
        <v>261</v>
      </c>
      <c r="E105" s="313" t="s">
        <v>286</v>
      </c>
      <c r="F105" s="313" t="s">
        <v>181</v>
      </c>
      <c r="G105" s="330">
        <v>45078</v>
      </c>
      <c r="H105" s="313" t="s">
        <v>298</v>
      </c>
      <c r="I105" s="313">
        <v>56</v>
      </c>
      <c r="J105" s="315">
        <f t="shared" ref="J105" si="1379">IF(I105="N",0,I105)</f>
        <v>56</v>
      </c>
      <c r="K105" s="313" t="s">
        <v>305</v>
      </c>
      <c r="L105" s="315">
        <f t="shared" si="1121"/>
        <v>0</v>
      </c>
      <c r="M105" s="313" t="s">
        <v>307</v>
      </c>
      <c r="N105" s="313"/>
      <c r="O105" s="313">
        <v>315</v>
      </c>
      <c r="P105" s="316"/>
      <c r="Q105" s="314" t="s">
        <v>50</v>
      </c>
      <c r="R105" s="312">
        <f>VLOOKUP(Q105,vstupy!$B$17:$C$27,2,FALSE)</f>
        <v>0</v>
      </c>
      <c r="S105" s="313"/>
      <c r="T105" s="153" t="s">
        <v>51</v>
      </c>
      <c r="U105" s="227">
        <f>IFERROR(VLOOKUP(T105,[1]vstupy!$B$2:$C$12,2,FALSE),0)</f>
        <v>0</v>
      </c>
      <c r="V105" s="314" t="s">
        <v>50</v>
      </c>
      <c r="W105" s="338">
        <f>VLOOKUP(V105,vstupy!$B$17:$C$27,2,FALSE)</f>
        <v>0</v>
      </c>
      <c r="X105" s="336">
        <f t="shared" ref="X105" si="1380">IFERROR(IF(J105=0,"N",N105/I105),0)</f>
        <v>0</v>
      </c>
      <c r="Y105" s="308">
        <f t="shared" ref="Y105" si="1381">N105</f>
        <v>0</v>
      </c>
      <c r="Z105" s="308">
        <f t="shared" ref="Z105" si="1382">IFERROR(IF(J105=0,"N",O105/I105),0)</f>
        <v>5.625</v>
      </c>
      <c r="AA105" s="308">
        <f t="shared" si="859"/>
        <v>315</v>
      </c>
      <c r="AB105" s="308">
        <f t="shared" ref="AB105" si="1383">P105*R105</f>
        <v>0</v>
      </c>
      <c r="AC105" s="308">
        <f t="shared" si="1038"/>
        <v>0</v>
      </c>
      <c r="AD105" s="349">
        <f t="shared" ref="AD105" si="1384">IF(S105&gt;0,IF(W105&gt;0,($G$6/160)*(S105/60)*W105,0),IF(W105&gt;0,($G$6/160)*((U105+U106+U107)/60)*W105,0))</f>
        <v>0</v>
      </c>
      <c r="AE105" s="350">
        <f t="shared" si="994"/>
        <v>0</v>
      </c>
      <c r="AF105" s="281">
        <f>IF($M105="In (zvyšuje náklady)",X105,0)</f>
        <v>0</v>
      </c>
      <c r="AG105" s="280">
        <f t="shared" ref="AG105:AM105" si="1385">IF($M105="In (zvyšuje náklady)",Y105,0)</f>
        <v>0</v>
      </c>
      <c r="AH105" s="280">
        <f t="shared" si="1385"/>
        <v>5.625</v>
      </c>
      <c r="AI105" s="280">
        <f t="shared" si="1385"/>
        <v>315</v>
      </c>
      <c r="AJ105" s="280">
        <f t="shared" si="1385"/>
        <v>0</v>
      </c>
      <c r="AK105" s="280">
        <f t="shared" si="1385"/>
        <v>0</v>
      </c>
      <c r="AL105" s="280">
        <f t="shared" si="1385"/>
        <v>0</v>
      </c>
      <c r="AM105" s="286">
        <f t="shared" si="1385"/>
        <v>0</v>
      </c>
      <c r="AN105" s="297">
        <f t="shared" ref="AN105" si="1386">IF($M105="In (zvyšuje náklady)",0,X105)</f>
        <v>0</v>
      </c>
      <c r="AO105" s="297">
        <f t="shared" ref="AO105" si="1387">IF($M105="In (zvyšuje náklady)",0,Y105)</f>
        <v>0</v>
      </c>
      <c r="AP105" s="297">
        <f t="shared" ref="AP105" si="1388">IF($M105="In (zvyšuje náklady)",0,Z105)</f>
        <v>0</v>
      </c>
      <c r="AQ105" s="297">
        <f t="shared" ref="AQ105" si="1389">IF($M105="In (zvyšuje náklady)",0,AA105)</f>
        <v>0</v>
      </c>
      <c r="AR105" s="297">
        <f t="shared" ref="AR105" si="1390">IF($M105="In (zvyšuje náklady)",0,AB105)</f>
        <v>0</v>
      </c>
      <c r="AS105" s="297">
        <f t="shared" ref="AS105" si="1391">IF($M105="In (zvyšuje náklady)",0,AC105)</f>
        <v>0</v>
      </c>
      <c r="AT105" s="297">
        <f t="shared" ref="AT105" si="1392">IF($M105="In (zvyšuje náklady)",0,AD105)</f>
        <v>0</v>
      </c>
      <c r="AU105" s="295">
        <f t="shared" ref="AU105" si="1393">IF($M105="In (zvyšuje náklady)",0,AE105)</f>
        <v>0</v>
      </c>
      <c r="AV105" s="281">
        <f t="shared" ref="AV105:BB105" si="1394">IF($L105&gt;0,AF105,0)</f>
        <v>0</v>
      </c>
      <c r="AW105" s="280">
        <f t="shared" ref="AW105:AY105" si="1395">IF($L105&gt;0,$L105*AV105,0)</f>
        <v>0</v>
      </c>
      <c r="AX105" s="280">
        <f t="shared" si="1394"/>
        <v>0</v>
      </c>
      <c r="AY105" s="280">
        <f t="shared" si="1395"/>
        <v>0</v>
      </c>
      <c r="AZ105" s="280">
        <f t="shared" si="1394"/>
        <v>0</v>
      </c>
      <c r="BA105" s="280">
        <f t="shared" ref="BA105" si="1396">IF($L105&gt;0,$L105*AZ105,0)</f>
        <v>0</v>
      </c>
      <c r="BB105" s="280">
        <f t="shared" si="1394"/>
        <v>0</v>
      </c>
      <c r="BC105" s="286">
        <f t="shared" ref="BC105" si="1397">IF($L105&gt;0,$L105*BB105,0)</f>
        <v>0</v>
      </c>
      <c r="BD105" s="281">
        <f t="shared" ref="BD105" si="1398">IF($L105&gt;0,AN105,0)</f>
        <v>0</v>
      </c>
      <c r="BE105" s="280">
        <f t="shared" ref="BE105" si="1399">IF($L105&gt;0,$L105*BD105,0)</f>
        <v>0</v>
      </c>
      <c r="BF105" s="280">
        <f t="shared" ref="BF105" si="1400">IF($L105&gt;0,AP105,0)</f>
        <v>0</v>
      </c>
      <c r="BG105" s="280">
        <f t="shared" ref="BG105" si="1401">IF($L105&gt;0,$L105*BF105,0)</f>
        <v>0</v>
      </c>
      <c r="BH105" s="280">
        <f t="shared" ref="BH105" si="1402">IF($L105&gt;0,AR105,0)</f>
        <v>0</v>
      </c>
      <c r="BI105" s="280">
        <f t="shared" ref="BI105" si="1403">IF($L105&gt;0,$L105*BH105,0)</f>
        <v>0</v>
      </c>
      <c r="BJ105" s="280">
        <f t="shared" ref="BJ105" si="1404">IF($L105&gt;0,AT105,0)</f>
        <v>0</v>
      </c>
      <c r="BK105" s="286">
        <f t="shared" ref="BK105" si="1405">IF($L105&gt;0,$L105*BJ105,0)</f>
        <v>0</v>
      </c>
      <c r="BL105" s="305">
        <f>IF(F105=vstupy!F$6,"1",0)</f>
        <v>0</v>
      </c>
      <c r="BM105" s="281">
        <f t="shared" ref="BM105" si="1406">IF($BL105="1",AF105,0)</f>
        <v>0</v>
      </c>
      <c r="BN105" s="280">
        <f t="shared" ref="BN105" si="1407">IF($BL105="1",AG105,0)</f>
        <v>0</v>
      </c>
      <c r="BO105" s="280">
        <f t="shared" ref="BO105" si="1408">IF($BL105="1",AH105,0)</f>
        <v>0</v>
      </c>
      <c r="BP105" s="280">
        <f t="shared" ref="BP105" si="1409">IF($BL105="1",AI105,0)</f>
        <v>0</v>
      </c>
      <c r="BQ105" s="280">
        <f t="shared" ref="BQ105" si="1410">IF($BL105="1",AJ105,0)</f>
        <v>0</v>
      </c>
      <c r="BR105" s="280">
        <f t="shared" ref="BR105" si="1411">IF($BL105="1",AK105,0)</f>
        <v>0</v>
      </c>
      <c r="BS105" s="280">
        <f t="shared" ref="BS105" si="1412">IF($BL105="1",AL105,0)</f>
        <v>0</v>
      </c>
      <c r="BT105" s="286">
        <f t="shared" ref="BT105" si="1413">IF($BL105="1",AM105,0)</f>
        <v>0</v>
      </c>
      <c r="BU105" s="281">
        <f t="shared" ref="BU105" si="1414">IF($BL105="1",AN105,0)</f>
        <v>0</v>
      </c>
      <c r="BV105" s="270">
        <f t="shared" ref="BV105" si="1415">IF($BL105="1",AO105,0)</f>
        <v>0</v>
      </c>
      <c r="BW105" s="270">
        <f t="shared" ref="BW105" si="1416">IF($BL105="1",AP105,0)</f>
        <v>0</v>
      </c>
      <c r="BX105" s="270">
        <f t="shared" ref="BX105" si="1417">IF($BL105="1",AQ105,0)</f>
        <v>0</v>
      </c>
      <c r="BY105" s="270">
        <f t="shared" ref="BY105" si="1418">IF($BL105="1",AR105,0)</f>
        <v>0</v>
      </c>
      <c r="BZ105" s="270">
        <f t="shared" ref="BZ105" si="1419">IF($BL105="1",AS105,0)</f>
        <v>0</v>
      </c>
      <c r="CA105" s="270">
        <f t="shared" ref="CA105" si="1420">IF($BL105="1",AT105,0)</f>
        <v>0</v>
      </c>
      <c r="CB105" s="271">
        <f t="shared" ref="CB105" si="1421">IF($BL105="1",AU105,0)</f>
        <v>0</v>
      </c>
      <c r="CC105" s="281">
        <f>IFERROR(IF($X105="N/A",Z105+AB105+AD105,X105+Z105+AB105+AD105),0)</f>
        <v>5.625</v>
      </c>
      <c r="CD105" s="286">
        <f>Y105+AA105+AC105+AE105</f>
        <v>315</v>
      </c>
    </row>
    <row r="106" spans="2:82" ht="12.6" customHeight="1" x14ac:dyDescent="0.25">
      <c r="B106" s="352"/>
      <c r="C106" s="334"/>
      <c r="D106" s="313"/>
      <c r="E106" s="313"/>
      <c r="F106" s="313"/>
      <c r="G106" s="330"/>
      <c r="H106" s="313"/>
      <c r="I106" s="313"/>
      <c r="J106" s="315"/>
      <c r="K106" s="313"/>
      <c r="L106" s="315"/>
      <c r="M106" s="313"/>
      <c r="N106" s="313"/>
      <c r="O106" s="313"/>
      <c r="P106" s="316"/>
      <c r="Q106" s="314"/>
      <c r="R106" s="312"/>
      <c r="S106" s="313"/>
      <c r="T106" s="153" t="s">
        <v>51</v>
      </c>
      <c r="U106" s="227">
        <f>IFERROR(VLOOKUP(T106,[1]vstupy!$B$2:$C$12,2,FALSE),0)</f>
        <v>0</v>
      </c>
      <c r="V106" s="314"/>
      <c r="W106" s="339"/>
      <c r="X106" s="336"/>
      <c r="Y106" s="309"/>
      <c r="Z106" s="309"/>
      <c r="AA106" s="309"/>
      <c r="AB106" s="309"/>
      <c r="AC106" s="309"/>
      <c r="AD106" s="309"/>
      <c r="AE106" s="351"/>
      <c r="AF106" s="281"/>
      <c r="AG106" s="280"/>
      <c r="AH106" s="280"/>
      <c r="AI106" s="280"/>
      <c r="AJ106" s="280"/>
      <c r="AK106" s="280"/>
      <c r="AL106" s="280"/>
      <c r="AM106" s="286"/>
      <c r="AN106" s="270"/>
      <c r="AO106" s="270"/>
      <c r="AP106" s="270"/>
      <c r="AQ106" s="270"/>
      <c r="AR106" s="270"/>
      <c r="AS106" s="270"/>
      <c r="AT106" s="270"/>
      <c r="AU106" s="296"/>
      <c r="AV106" s="281"/>
      <c r="AW106" s="280"/>
      <c r="AX106" s="280"/>
      <c r="AY106" s="280"/>
      <c r="AZ106" s="280"/>
      <c r="BA106" s="280"/>
      <c r="BB106" s="280"/>
      <c r="BC106" s="286"/>
      <c r="BD106" s="281"/>
      <c r="BE106" s="280"/>
      <c r="BF106" s="280"/>
      <c r="BG106" s="280"/>
      <c r="BH106" s="280"/>
      <c r="BI106" s="280"/>
      <c r="BJ106" s="280"/>
      <c r="BK106" s="286"/>
      <c r="BL106" s="305"/>
      <c r="BM106" s="281"/>
      <c r="BN106" s="280"/>
      <c r="BO106" s="280"/>
      <c r="BP106" s="280"/>
      <c r="BQ106" s="280"/>
      <c r="BR106" s="280"/>
      <c r="BS106" s="280"/>
      <c r="BT106" s="286"/>
      <c r="BU106" s="281"/>
      <c r="BV106" s="270"/>
      <c r="BW106" s="270"/>
      <c r="BX106" s="270"/>
      <c r="BY106" s="270"/>
      <c r="BZ106" s="270"/>
      <c r="CA106" s="270"/>
      <c r="CB106" s="271"/>
      <c r="CC106" s="281"/>
      <c r="CD106" s="286"/>
    </row>
    <row r="107" spans="2:82" ht="12.6" customHeight="1" x14ac:dyDescent="0.25">
      <c r="B107" s="352"/>
      <c r="C107" s="334"/>
      <c r="D107" s="313"/>
      <c r="E107" s="313"/>
      <c r="F107" s="313"/>
      <c r="G107" s="330"/>
      <c r="H107" s="313"/>
      <c r="I107" s="313"/>
      <c r="J107" s="315"/>
      <c r="K107" s="313"/>
      <c r="L107" s="315"/>
      <c r="M107" s="313"/>
      <c r="N107" s="313"/>
      <c r="O107" s="313"/>
      <c r="P107" s="316"/>
      <c r="Q107" s="314"/>
      <c r="R107" s="312"/>
      <c r="S107" s="313"/>
      <c r="T107" s="153" t="s">
        <v>51</v>
      </c>
      <c r="U107" s="227">
        <f>IFERROR(VLOOKUP(T107,[1]vstupy!$B$2:$C$12,2,FALSE),0)</f>
        <v>0</v>
      </c>
      <c r="V107" s="314"/>
      <c r="W107" s="339"/>
      <c r="X107" s="337"/>
      <c r="Y107" s="309"/>
      <c r="Z107" s="309"/>
      <c r="AA107" s="309"/>
      <c r="AB107" s="309"/>
      <c r="AC107" s="309"/>
      <c r="AD107" s="309"/>
      <c r="AE107" s="351"/>
      <c r="AF107" s="281"/>
      <c r="AG107" s="280"/>
      <c r="AH107" s="280"/>
      <c r="AI107" s="280"/>
      <c r="AJ107" s="280"/>
      <c r="AK107" s="280"/>
      <c r="AL107" s="280"/>
      <c r="AM107" s="286"/>
      <c r="AN107" s="270"/>
      <c r="AO107" s="270"/>
      <c r="AP107" s="270"/>
      <c r="AQ107" s="270"/>
      <c r="AR107" s="270"/>
      <c r="AS107" s="270"/>
      <c r="AT107" s="270"/>
      <c r="AU107" s="296"/>
      <c r="AV107" s="281"/>
      <c r="AW107" s="280"/>
      <c r="AX107" s="280"/>
      <c r="AY107" s="280"/>
      <c r="AZ107" s="280"/>
      <c r="BA107" s="280"/>
      <c r="BB107" s="280"/>
      <c r="BC107" s="286"/>
      <c r="BD107" s="281"/>
      <c r="BE107" s="280"/>
      <c r="BF107" s="280"/>
      <c r="BG107" s="280"/>
      <c r="BH107" s="280"/>
      <c r="BI107" s="280"/>
      <c r="BJ107" s="280"/>
      <c r="BK107" s="286"/>
      <c r="BL107" s="305"/>
      <c r="BM107" s="281"/>
      <c r="BN107" s="280"/>
      <c r="BO107" s="280"/>
      <c r="BP107" s="280"/>
      <c r="BQ107" s="280"/>
      <c r="BR107" s="280"/>
      <c r="BS107" s="280"/>
      <c r="BT107" s="286"/>
      <c r="BU107" s="281"/>
      <c r="BV107" s="270"/>
      <c r="BW107" s="270"/>
      <c r="BX107" s="270"/>
      <c r="BY107" s="270"/>
      <c r="BZ107" s="270"/>
      <c r="CA107" s="270"/>
      <c r="CB107" s="271"/>
      <c r="CC107" s="281"/>
      <c r="CD107" s="286"/>
    </row>
    <row r="108" spans="2:82" ht="12.6" customHeight="1" x14ac:dyDescent="0.25">
      <c r="B108" s="352">
        <v>34</v>
      </c>
      <c r="C108" s="334" t="s">
        <v>245</v>
      </c>
      <c r="D108" s="313" t="s">
        <v>261</v>
      </c>
      <c r="E108" s="313" t="s">
        <v>287</v>
      </c>
      <c r="F108" s="313" t="s">
        <v>181</v>
      </c>
      <c r="G108" s="330">
        <v>45078</v>
      </c>
      <c r="H108" s="313" t="s">
        <v>298</v>
      </c>
      <c r="I108" s="313">
        <v>30</v>
      </c>
      <c r="J108" s="315">
        <f t="shared" ref="J108" si="1422">IF(I108="N",0,I108)</f>
        <v>30</v>
      </c>
      <c r="K108" s="313" t="s">
        <v>305</v>
      </c>
      <c r="L108" s="315">
        <f t="shared" si="1121"/>
        <v>0</v>
      </c>
      <c r="M108" s="313" t="s">
        <v>307</v>
      </c>
      <c r="N108" s="313"/>
      <c r="O108" s="313">
        <v>30</v>
      </c>
      <c r="P108" s="316"/>
      <c r="Q108" s="314" t="s">
        <v>50</v>
      </c>
      <c r="R108" s="312">
        <f>VLOOKUP(Q108,vstupy!$B$17:$C$27,2,FALSE)</f>
        <v>0</v>
      </c>
      <c r="S108" s="313"/>
      <c r="T108" s="153" t="s">
        <v>51</v>
      </c>
      <c r="U108" s="227">
        <f>IFERROR(VLOOKUP(T108,[1]vstupy!$B$2:$C$12,2,FALSE),0)</f>
        <v>0</v>
      </c>
      <c r="V108" s="314" t="s">
        <v>50</v>
      </c>
      <c r="W108" s="338">
        <f>VLOOKUP(V108,vstupy!$B$17:$C$27,2,FALSE)</f>
        <v>0</v>
      </c>
      <c r="X108" s="336">
        <f t="shared" ref="X108" si="1423">IFERROR(IF(J108=0,"N",N108/I108),0)</f>
        <v>0</v>
      </c>
      <c r="Y108" s="308">
        <f t="shared" ref="Y108" si="1424">N108</f>
        <v>0</v>
      </c>
      <c r="Z108" s="308">
        <f t="shared" ref="Z108" si="1425">IFERROR(IF(J108=0,"N",O108/I108),0)</f>
        <v>1</v>
      </c>
      <c r="AA108" s="308">
        <f t="shared" si="903"/>
        <v>30</v>
      </c>
      <c r="AB108" s="308">
        <f t="shared" ref="AB108" si="1426">P108*R108</f>
        <v>0</v>
      </c>
      <c r="AC108" s="308">
        <f t="shared" si="1038"/>
        <v>0</v>
      </c>
      <c r="AD108" s="349">
        <f t="shared" ref="AD108" si="1427">IF(S108&gt;0,IF(W108&gt;0,($G$6/160)*(S108/60)*W108,0),IF(W108&gt;0,($G$6/160)*((U108+U109+U110)/60)*W108,0))</f>
        <v>0</v>
      </c>
      <c r="AE108" s="350">
        <f t="shared" si="994"/>
        <v>0</v>
      </c>
      <c r="AF108" s="281">
        <f>IF($M108="In (zvyšuje náklady)",X108,0)</f>
        <v>0</v>
      </c>
      <c r="AG108" s="280">
        <f t="shared" ref="AG108:AM108" si="1428">IF($M108="In (zvyšuje náklady)",Y108,0)</f>
        <v>0</v>
      </c>
      <c r="AH108" s="280">
        <f t="shared" si="1428"/>
        <v>1</v>
      </c>
      <c r="AI108" s="280">
        <f t="shared" si="1428"/>
        <v>30</v>
      </c>
      <c r="AJ108" s="280">
        <f t="shared" si="1428"/>
        <v>0</v>
      </c>
      <c r="AK108" s="280">
        <f t="shared" si="1428"/>
        <v>0</v>
      </c>
      <c r="AL108" s="280">
        <f t="shared" si="1428"/>
        <v>0</v>
      </c>
      <c r="AM108" s="286">
        <f t="shared" si="1428"/>
        <v>0</v>
      </c>
      <c r="AN108" s="297">
        <f t="shared" ref="AN108" si="1429">IF($M108="In (zvyšuje náklady)",0,X108)</f>
        <v>0</v>
      </c>
      <c r="AO108" s="297">
        <f t="shared" ref="AO108" si="1430">IF($M108="In (zvyšuje náklady)",0,Y108)</f>
        <v>0</v>
      </c>
      <c r="AP108" s="297">
        <f t="shared" ref="AP108" si="1431">IF($M108="In (zvyšuje náklady)",0,Z108)</f>
        <v>0</v>
      </c>
      <c r="AQ108" s="297">
        <f t="shared" ref="AQ108" si="1432">IF($M108="In (zvyšuje náklady)",0,AA108)</f>
        <v>0</v>
      </c>
      <c r="AR108" s="297">
        <f t="shared" ref="AR108" si="1433">IF($M108="In (zvyšuje náklady)",0,AB108)</f>
        <v>0</v>
      </c>
      <c r="AS108" s="297">
        <f t="shared" ref="AS108" si="1434">IF($M108="In (zvyšuje náklady)",0,AC108)</f>
        <v>0</v>
      </c>
      <c r="AT108" s="297">
        <f t="shared" ref="AT108" si="1435">IF($M108="In (zvyšuje náklady)",0,AD108)</f>
        <v>0</v>
      </c>
      <c r="AU108" s="295">
        <f t="shared" ref="AU108" si="1436">IF($M108="In (zvyšuje náklady)",0,AE108)</f>
        <v>0</v>
      </c>
      <c r="AV108" s="281">
        <f t="shared" ref="AV108:BB108" si="1437">IF($L108&gt;0,AF108,0)</f>
        <v>0</v>
      </c>
      <c r="AW108" s="280">
        <f t="shared" ref="AW108:AY108" si="1438">IF($L108&gt;0,$L108*AV108,0)</f>
        <v>0</v>
      </c>
      <c r="AX108" s="280">
        <f t="shared" si="1437"/>
        <v>0</v>
      </c>
      <c r="AY108" s="280">
        <f t="shared" si="1438"/>
        <v>0</v>
      </c>
      <c r="AZ108" s="280">
        <f t="shared" si="1437"/>
        <v>0</v>
      </c>
      <c r="BA108" s="280">
        <f t="shared" ref="BA108" si="1439">IF($L108&gt;0,$L108*AZ108,0)</f>
        <v>0</v>
      </c>
      <c r="BB108" s="280">
        <f t="shared" si="1437"/>
        <v>0</v>
      </c>
      <c r="BC108" s="286">
        <f t="shared" ref="BC108" si="1440">IF($L108&gt;0,$L108*BB108,0)</f>
        <v>0</v>
      </c>
      <c r="BD108" s="281">
        <f t="shared" ref="BD108" si="1441">IF($L108&gt;0,AN108,0)</f>
        <v>0</v>
      </c>
      <c r="BE108" s="280">
        <f t="shared" ref="BE108" si="1442">IF($L108&gt;0,$L108*BD108,0)</f>
        <v>0</v>
      </c>
      <c r="BF108" s="280">
        <f t="shared" ref="BF108" si="1443">IF($L108&gt;0,AP108,0)</f>
        <v>0</v>
      </c>
      <c r="BG108" s="280">
        <f t="shared" ref="BG108" si="1444">IF($L108&gt;0,$L108*BF108,0)</f>
        <v>0</v>
      </c>
      <c r="BH108" s="280">
        <f t="shared" ref="BH108" si="1445">IF($L108&gt;0,AR108,0)</f>
        <v>0</v>
      </c>
      <c r="BI108" s="280">
        <f t="shared" ref="BI108" si="1446">IF($L108&gt;0,$L108*BH108,0)</f>
        <v>0</v>
      </c>
      <c r="BJ108" s="280">
        <f t="shared" ref="BJ108" si="1447">IF($L108&gt;0,AT108,0)</f>
        <v>0</v>
      </c>
      <c r="BK108" s="286">
        <f t="shared" ref="BK108" si="1448">IF($L108&gt;0,$L108*BJ108,0)</f>
        <v>0</v>
      </c>
      <c r="BL108" s="305">
        <f>IF(F108=vstupy!F$6,"1",0)</f>
        <v>0</v>
      </c>
      <c r="BM108" s="281">
        <f t="shared" ref="BM108" si="1449">IF($BL108="1",AF108,0)</f>
        <v>0</v>
      </c>
      <c r="BN108" s="280">
        <f t="shared" ref="BN108" si="1450">IF($BL108="1",AG108,0)</f>
        <v>0</v>
      </c>
      <c r="BO108" s="280">
        <f t="shared" ref="BO108" si="1451">IF($BL108="1",AH108,0)</f>
        <v>0</v>
      </c>
      <c r="BP108" s="280">
        <f t="shared" ref="BP108" si="1452">IF($BL108="1",AI108,0)</f>
        <v>0</v>
      </c>
      <c r="BQ108" s="280">
        <f t="shared" ref="BQ108" si="1453">IF($BL108="1",AJ108,0)</f>
        <v>0</v>
      </c>
      <c r="BR108" s="280">
        <f t="shared" ref="BR108" si="1454">IF($BL108="1",AK108,0)</f>
        <v>0</v>
      </c>
      <c r="BS108" s="280">
        <f t="shared" ref="BS108" si="1455">IF($BL108="1",AL108,0)</f>
        <v>0</v>
      </c>
      <c r="BT108" s="286">
        <f t="shared" ref="BT108" si="1456">IF($BL108="1",AM108,0)</f>
        <v>0</v>
      </c>
      <c r="BU108" s="281">
        <f t="shared" ref="BU108" si="1457">IF($BL108="1",AN108,0)</f>
        <v>0</v>
      </c>
      <c r="BV108" s="270">
        <f t="shared" ref="BV108" si="1458">IF($BL108="1",AO108,0)</f>
        <v>0</v>
      </c>
      <c r="BW108" s="270">
        <f t="shared" ref="BW108" si="1459">IF($BL108="1",AP108,0)</f>
        <v>0</v>
      </c>
      <c r="BX108" s="270">
        <f t="shared" ref="BX108" si="1460">IF($BL108="1",AQ108,0)</f>
        <v>0</v>
      </c>
      <c r="BY108" s="270">
        <f t="shared" ref="BY108" si="1461">IF($BL108="1",AR108,0)</f>
        <v>0</v>
      </c>
      <c r="BZ108" s="270">
        <f t="shared" ref="BZ108" si="1462">IF($BL108="1",AS108,0)</f>
        <v>0</v>
      </c>
      <c r="CA108" s="270">
        <f t="shared" ref="CA108" si="1463">IF($BL108="1",AT108,0)</f>
        <v>0</v>
      </c>
      <c r="CB108" s="271">
        <f t="shared" ref="CB108" si="1464">IF($BL108="1",AU108,0)</f>
        <v>0</v>
      </c>
      <c r="CC108" s="281">
        <f>IFERROR(IF($X108="N/A",Z108+AB108+AD108,X108+Z108+AB108+AD108),0)</f>
        <v>1</v>
      </c>
      <c r="CD108" s="286">
        <f>Y108+AA108+AC108+AE108</f>
        <v>30</v>
      </c>
    </row>
    <row r="109" spans="2:82" ht="12.6" customHeight="1" x14ac:dyDescent="0.25">
      <c r="B109" s="352"/>
      <c r="C109" s="334"/>
      <c r="D109" s="313"/>
      <c r="E109" s="313"/>
      <c r="F109" s="313"/>
      <c r="G109" s="330"/>
      <c r="H109" s="313"/>
      <c r="I109" s="313"/>
      <c r="J109" s="315"/>
      <c r="K109" s="313"/>
      <c r="L109" s="315"/>
      <c r="M109" s="313"/>
      <c r="N109" s="313"/>
      <c r="O109" s="313"/>
      <c r="P109" s="316"/>
      <c r="Q109" s="314"/>
      <c r="R109" s="312"/>
      <c r="S109" s="313"/>
      <c r="T109" s="153" t="s">
        <v>51</v>
      </c>
      <c r="U109" s="227">
        <f>IFERROR(VLOOKUP(T109,[1]vstupy!$B$2:$C$12,2,FALSE),0)</f>
        <v>0</v>
      </c>
      <c r="V109" s="314"/>
      <c r="W109" s="339"/>
      <c r="X109" s="336"/>
      <c r="Y109" s="309"/>
      <c r="Z109" s="309"/>
      <c r="AA109" s="309"/>
      <c r="AB109" s="309"/>
      <c r="AC109" s="309"/>
      <c r="AD109" s="309"/>
      <c r="AE109" s="351"/>
      <c r="AF109" s="281"/>
      <c r="AG109" s="280"/>
      <c r="AH109" s="280"/>
      <c r="AI109" s="280"/>
      <c r="AJ109" s="280"/>
      <c r="AK109" s="280"/>
      <c r="AL109" s="280"/>
      <c r="AM109" s="286"/>
      <c r="AN109" s="270"/>
      <c r="AO109" s="270"/>
      <c r="AP109" s="270"/>
      <c r="AQ109" s="270"/>
      <c r="AR109" s="270"/>
      <c r="AS109" s="270"/>
      <c r="AT109" s="270"/>
      <c r="AU109" s="296"/>
      <c r="AV109" s="281"/>
      <c r="AW109" s="280"/>
      <c r="AX109" s="280"/>
      <c r="AY109" s="280"/>
      <c r="AZ109" s="280"/>
      <c r="BA109" s="280"/>
      <c r="BB109" s="280"/>
      <c r="BC109" s="286"/>
      <c r="BD109" s="281"/>
      <c r="BE109" s="280"/>
      <c r="BF109" s="280"/>
      <c r="BG109" s="280"/>
      <c r="BH109" s="280"/>
      <c r="BI109" s="280"/>
      <c r="BJ109" s="280"/>
      <c r="BK109" s="286"/>
      <c r="BL109" s="305"/>
      <c r="BM109" s="281"/>
      <c r="BN109" s="280"/>
      <c r="BO109" s="280"/>
      <c r="BP109" s="280"/>
      <c r="BQ109" s="280"/>
      <c r="BR109" s="280"/>
      <c r="BS109" s="280"/>
      <c r="BT109" s="286"/>
      <c r="BU109" s="281"/>
      <c r="BV109" s="270"/>
      <c r="BW109" s="270"/>
      <c r="BX109" s="270"/>
      <c r="BY109" s="270"/>
      <c r="BZ109" s="270"/>
      <c r="CA109" s="270"/>
      <c r="CB109" s="271"/>
      <c r="CC109" s="281"/>
      <c r="CD109" s="286"/>
    </row>
    <row r="110" spans="2:82" ht="12.6" customHeight="1" x14ac:dyDescent="0.25">
      <c r="B110" s="352"/>
      <c r="C110" s="334"/>
      <c r="D110" s="313"/>
      <c r="E110" s="313"/>
      <c r="F110" s="313"/>
      <c r="G110" s="330"/>
      <c r="H110" s="313"/>
      <c r="I110" s="313"/>
      <c r="J110" s="315"/>
      <c r="K110" s="313"/>
      <c r="L110" s="315"/>
      <c r="M110" s="313"/>
      <c r="N110" s="313"/>
      <c r="O110" s="313"/>
      <c r="P110" s="316"/>
      <c r="Q110" s="314"/>
      <c r="R110" s="312"/>
      <c r="S110" s="313"/>
      <c r="T110" s="153" t="s">
        <v>51</v>
      </c>
      <c r="U110" s="227">
        <f>IFERROR(VLOOKUP(T110,[1]vstupy!$B$2:$C$12,2,FALSE),0)</f>
        <v>0</v>
      </c>
      <c r="V110" s="314"/>
      <c r="W110" s="339"/>
      <c r="X110" s="337"/>
      <c r="Y110" s="309"/>
      <c r="Z110" s="309"/>
      <c r="AA110" s="309"/>
      <c r="AB110" s="309"/>
      <c r="AC110" s="309"/>
      <c r="AD110" s="309"/>
      <c r="AE110" s="351"/>
      <c r="AF110" s="281"/>
      <c r="AG110" s="280"/>
      <c r="AH110" s="280"/>
      <c r="AI110" s="280"/>
      <c r="AJ110" s="280"/>
      <c r="AK110" s="280"/>
      <c r="AL110" s="280"/>
      <c r="AM110" s="286"/>
      <c r="AN110" s="270"/>
      <c r="AO110" s="270"/>
      <c r="AP110" s="270"/>
      <c r="AQ110" s="270"/>
      <c r="AR110" s="270"/>
      <c r="AS110" s="270"/>
      <c r="AT110" s="270"/>
      <c r="AU110" s="296"/>
      <c r="AV110" s="281"/>
      <c r="AW110" s="280"/>
      <c r="AX110" s="280"/>
      <c r="AY110" s="280"/>
      <c r="AZ110" s="280"/>
      <c r="BA110" s="280"/>
      <c r="BB110" s="280"/>
      <c r="BC110" s="286"/>
      <c r="BD110" s="281"/>
      <c r="BE110" s="280"/>
      <c r="BF110" s="280"/>
      <c r="BG110" s="280"/>
      <c r="BH110" s="280"/>
      <c r="BI110" s="280"/>
      <c r="BJ110" s="280"/>
      <c r="BK110" s="286"/>
      <c r="BL110" s="305"/>
      <c r="BM110" s="281"/>
      <c r="BN110" s="280"/>
      <c r="BO110" s="280"/>
      <c r="BP110" s="280"/>
      <c r="BQ110" s="280"/>
      <c r="BR110" s="280"/>
      <c r="BS110" s="280"/>
      <c r="BT110" s="286"/>
      <c r="BU110" s="281"/>
      <c r="BV110" s="270"/>
      <c r="BW110" s="270"/>
      <c r="BX110" s="270"/>
      <c r="BY110" s="270"/>
      <c r="BZ110" s="270"/>
      <c r="CA110" s="270"/>
      <c r="CB110" s="271"/>
      <c r="CC110" s="281"/>
      <c r="CD110" s="286"/>
    </row>
    <row r="111" spans="2:82" ht="12.6" customHeight="1" x14ac:dyDescent="0.25">
      <c r="B111" s="352">
        <v>35</v>
      </c>
      <c r="C111" s="334" t="s">
        <v>246</v>
      </c>
      <c r="D111" s="313" t="s">
        <v>261</v>
      </c>
      <c r="E111" s="313" t="s">
        <v>288</v>
      </c>
      <c r="F111" s="313" t="s">
        <v>181</v>
      </c>
      <c r="G111" s="330">
        <v>45078</v>
      </c>
      <c r="H111" s="313" t="s">
        <v>298</v>
      </c>
      <c r="I111" s="313">
        <v>30</v>
      </c>
      <c r="J111" s="315">
        <f t="shared" ref="J111" si="1465">IF(I111="N",0,I111)</f>
        <v>30</v>
      </c>
      <c r="K111" s="313" t="s">
        <v>305</v>
      </c>
      <c r="L111" s="315">
        <f t="shared" si="1121"/>
        <v>0</v>
      </c>
      <c r="M111" s="313" t="s">
        <v>307</v>
      </c>
      <c r="N111" s="313"/>
      <c r="O111" s="319">
        <v>20711.5</v>
      </c>
      <c r="P111" s="316"/>
      <c r="Q111" s="314" t="s">
        <v>50</v>
      </c>
      <c r="R111" s="312">
        <f>VLOOKUP(Q111,vstupy!$B$17:$C$27,2,FALSE)</f>
        <v>0</v>
      </c>
      <c r="S111" s="313"/>
      <c r="T111" s="153" t="s">
        <v>51</v>
      </c>
      <c r="U111" s="227">
        <f>IFERROR(VLOOKUP(T111,[1]vstupy!$B$2:$C$12,2,FALSE),0)</f>
        <v>0</v>
      </c>
      <c r="V111" s="314" t="s">
        <v>50</v>
      </c>
      <c r="W111" s="338">
        <f>VLOOKUP(V111,vstupy!$B$17:$C$27,2,FALSE)</f>
        <v>0</v>
      </c>
      <c r="X111" s="336">
        <f t="shared" ref="X111" si="1466">IFERROR(IF(J111=0,"N",N111/I111),0)</f>
        <v>0</v>
      </c>
      <c r="Y111" s="308">
        <f t="shared" ref="Y111" si="1467">N111</f>
        <v>0</v>
      </c>
      <c r="Z111" s="308">
        <f t="shared" ref="Z111" si="1468">IFERROR(IF(J111=0,"N",O111/I111),0)</f>
        <v>690.38333333333333</v>
      </c>
      <c r="AA111" s="308">
        <f t="shared" si="947"/>
        <v>20711.5</v>
      </c>
      <c r="AB111" s="308">
        <f t="shared" ref="AB111" si="1469">P111*R111</f>
        <v>0</v>
      </c>
      <c r="AC111" s="308">
        <f t="shared" si="1038"/>
        <v>0</v>
      </c>
      <c r="AD111" s="349">
        <f t="shared" ref="AD111" si="1470">IF(S111&gt;0,IF(W111&gt;0,($G$6/160)*(S111/60)*W111,0),IF(W111&gt;0,($G$6/160)*((U111+U112+U113)/60)*W111,0))</f>
        <v>0</v>
      </c>
      <c r="AE111" s="350">
        <f t="shared" si="994"/>
        <v>0</v>
      </c>
      <c r="AF111" s="281">
        <f>IF($M111="In (zvyšuje náklady)",X111,0)</f>
        <v>0</v>
      </c>
      <c r="AG111" s="280">
        <f t="shared" ref="AG111:AM111" si="1471">IF($M111="In (zvyšuje náklady)",Y111,0)</f>
        <v>0</v>
      </c>
      <c r="AH111" s="280">
        <f t="shared" si="1471"/>
        <v>690.38333333333333</v>
      </c>
      <c r="AI111" s="280">
        <f t="shared" si="1471"/>
        <v>20711.5</v>
      </c>
      <c r="AJ111" s="280">
        <f t="shared" si="1471"/>
        <v>0</v>
      </c>
      <c r="AK111" s="280">
        <f t="shared" si="1471"/>
        <v>0</v>
      </c>
      <c r="AL111" s="280">
        <f t="shared" si="1471"/>
        <v>0</v>
      </c>
      <c r="AM111" s="286">
        <f t="shared" si="1471"/>
        <v>0</v>
      </c>
      <c r="AN111" s="297">
        <f t="shared" ref="AN111" si="1472">IF($M111="In (zvyšuje náklady)",0,X111)</f>
        <v>0</v>
      </c>
      <c r="AO111" s="297">
        <f t="shared" ref="AO111" si="1473">IF($M111="In (zvyšuje náklady)",0,Y111)</f>
        <v>0</v>
      </c>
      <c r="AP111" s="297">
        <f t="shared" ref="AP111" si="1474">IF($M111="In (zvyšuje náklady)",0,Z111)</f>
        <v>0</v>
      </c>
      <c r="AQ111" s="297">
        <f t="shared" ref="AQ111" si="1475">IF($M111="In (zvyšuje náklady)",0,AA111)</f>
        <v>0</v>
      </c>
      <c r="AR111" s="297">
        <f t="shared" ref="AR111" si="1476">IF($M111="In (zvyšuje náklady)",0,AB111)</f>
        <v>0</v>
      </c>
      <c r="AS111" s="297">
        <f t="shared" ref="AS111" si="1477">IF($M111="In (zvyšuje náklady)",0,AC111)</f>
        <v>0</v>
      </c>
      <c r="AT111" s="297">
        <f t="shared" ref="AT111" si="1478">IF($M111="In (zvyšuje náklady)",0,AD111)</f>
        <v>0</v>
      </c>
      <c r="AU111" s="295">
        <f t="shared" ref="AU111" si="1479">IF($M111="In (zvyšuje náklady)",0,AE111)</f>
        <v>0</v>
      </c>
      <c r="AV111" s="281">
        <f t="shared" ref="AV111:BB111" si="1480">IF($L111&gt;0,AF111,0)</f>
        <v>0</v>
      </c>
      <c r="AW111" s="280">
        <f t="shared" ref="AW111:AY111" si="1481">IF($L111&gt;0,$L111*AV111,0)</f>
        <v>0</v>
      </c>
      <c r="AX111" s="280">
        <f t="shared" si="1480"/>
        <v>0</v>
      </c>
      <c r="AY111" s="280">
        <f t="shared" si="1481"/>
        <v>0</v>
      </c>
      <c r="AZ111" s="280">
        <f t="shared" si="1480"/>
        <v>0</v>
      </c>
      <c r="BA111" s="280">
        <f t="shared" ref="BA111" si="1482">IF($L111&gt;0,$L111*AZ111,0)</f>
        <v>0</v>
      </c>
      <c r="BB111" s="280">
        <f t="shared" si="1480"/>
        <v>0</v>
      </c>
      <c r="BC111" s="286">
        <f t="shared" ref="BC111" si="1483">IF($L111&gt;0,$L111*BB111,0)</f>
        <v>0</v>
      </c>
      <c r="BD111" s="281">
        <f t="shared" ref="BD111" si="1484">IF($L111&gt;0,AN111,0)</f>
        <v>0</v>
      </c>
      <c r="BE111" s="280">
        <f t="shared" ref="BE111" si="1485">IF($L111&gt;0,$L111*BD111,0)</f>
        <v>0</v>
      </c>
      <c r="BF111" s="280">
        <f t="shared" ref="BF111" si="1486">IF($L111&gt;0,AP111,0)</f>
        <v>0</v>
      </c>
      <c r="BG111" s="280">
        <f t="shared" ref="BG111" si="1487">IF($L111&gt;0,$L111*BF111,0)</f>
        <v>0</v>
      </c>
      <c r="BH111" s="280">
        <f t="shared" ref="BH111" si="1488">IF($L111&gt;0,AR111,0)</f>
        <v>0</v>
      </c>
      <c r="BI111" s="280">
        <f t="shared" ref="BI111" si="1489">IF($L111&gt;0,$L111*BH111,0)</f>
        <v>0</v>
      </c>
      <c r="BJ111" s="280">
        <f t="shared" ref="BJ111" si="1490">IF($L111&gt;0,AT111,0)</f>
        <v>0</v>
      </c>
      <c r="BK111" s="286">
        <f t="shared" ref="BK111" si="1491">IF($L111&gt;0,$L111*BJ111,0)</f>
        <v>0</v>
      </c>
      <c r="BL111" s="305">
        <f>IF(F111=vstupy!F$6,"1",0)</f>
        <v>0</v>
      </c>
      <c r="BM111" s="281">
        <f t="shared" ref="BM111" si="1492">IF($BL111="1",AF111,0)</f>
        <v>0</v>
      </c>
      <c r="BN111" s="280">
        <f t="shared" ref="BN111" si="1493">IF($BL111="1",AG111,0)</f>
        <v>0</v>
      </c>
      <c r="BO111" s="280">
        <f t="shared" ref="BO111" si="1494">IF($BL111="1",AH111,0)</f>
        <v>0</v>
      </c>
      <c r="BP111" s="280">
        <f t="shared" ref="BP111" si="1495">IF($BL111="1",AI111,0)</f>
        <v>0</v>
      </c>
      <c r="BQ111" s="280">
        <f t="shared" ref="BQ111" si="1496">IF($BL111="1",AJ111,0)</f>
        <v>0</v>
      </c>
      <c r="BR111" s="280">
        <f t="shared" ref="BR111" si="1497">IF($BL111="1",AK111,0)</f>
        <v>0</v>
      </c>
      <c r="BS111" s="280">
        <f t="shared" ref="BS111" si="1498">IF($BL111="1",AL111,0)</f>
        <v>0</v>
      </c>
      <c r="BT111" s="286">
        <f t="shared" ref="BT111" si="1499">IF($BL111="1",AM111,0)</f>
        <v>0</v>
      </c>
      <c r="BU111" s="281">
        <f t="shared" ref="BU111" si="1500">IF($BL111="1",AN111,0)</f>
        <v>0</v>
      </c>
      <c r="BV111" s="270">
        <f t="shared" ref="BV111" si="1501">IF($BL111="1",AO111,0)</f>
        <v>0</v>
      </c>
      <c r="BW111" s="270">
        <f t="shared" ref="BW111" si="1502">IF($BL111="1",AP111,0)</f>
        <v>0</v>
      </c>
      <c r="BX111" s="270">
        <f t="shared" ref="BX111" si="1503">IF($BL111="1",AQ111,0)</f>
        <v>0</v>
      </c>
      <c r="BY111" s="270">
        <f t="shared" ref="BY111" si="1504">IF($BL111="1",AR111,0)</f>
        <v>0</v>
      </c>
      <c r="BZ111" s="270">
        <f t="shared" ref="BZ111" si="1505">IF($BL111="1",AS111,0)</f>
        <v>0</v>
      </c>
      <c r="CA111" s="270">
        <f t="shared" ref="CA111" si="1506">IF($BL111="1",AT111,0)</f>
        <v>0</v>
      </c>
      <c r="CB111" s="271">
        <f t="shared" ref="CB111" si="1507">IF($BL111="1",AU111,0)</f>
        <v>0</v>
      </c>
      <c r="CC111" s="281">
        <f>IFERROR(IF($X111="N/A",Z111+AB111+AD111,X111+Z111+AB111+AD111),0)</f>
        <v>690.38333333333333</v>
      </c>
      <c r="CD111" s="286">
        <f>Y111+AA111+AC111+AE111</f>
        <v>20711.5</v>
      </c>
    </row>
    <row r="112" spans="2:82" ht="12.6" customHeight="1" x14ac:dyDescent="0.25">
      <c r="B112" s="352"/>
      <c r="C112" s="334"/>
      <c r="D112" s="313"/>
      <c r="E112" s="313"/>
      <c r="F112" s="313"/>
      <c r="G112" s="330"/>
      <c r="H112" s="313"/>
      <c r="I112" s="313"/>
      <c r="J112" s="315"/>
      <c r="K112" s="313"/>
      <c r="L112" s="315"/>
      <c r="M112" s="313"/>
      <c r="N112" s="313"/>
      <c r="O112" s="313"/>
      <c r="P112" s="316"/>
      <c r="Q112" s="314"/>
      <c r="R112" s="312"/>
      <c r="S112" s="313"/>
      <c r="T112" s="153" t="s">
        <v>51</v>
      </c>
      <c r="U112" s="227">
        <f>IFERROR(VLOOKUP(T112,[1]vstupy!$B$2:$C$12,2,FALSE),0)</f>
        <v>0</v>
      </c>
      <c r="V112" s="314"/>
      <c r="W112" s="339"/>
      <c r="X112" s="336"/>
      <c r="Y112" s="309"/>
      <c r="Z112" s="309"/>
      <c r="AA112" s="309"/>
      <c r="AB112" s="309"/>
      <c r="AC112" s="309"/>
      <c r="AD112" s="309"/>
      <c r="AE112" s="351"/>
      <c r="AF112" s="281"/>
      <c r="AG112" s="280"/>
      <c r="AH112" s="280"/>
      <c r="AI112" s="280"/>
      <c r="AJ112" s="280"/>
      <c r="AK112" s="280"/>
      <c r="AL112" s="280"/>
      <c r="AM112" s="286"/>
      <c r="AN112" s="270"/>
      <c r="AO112" s="270"/>
      <c r="AP112" s="270"/>
      <c r="AQ112" s="270"/>
      <c r="AR112" s="270"/>
      <c r="AS112" s="270"/>
      <c r="AT112" s="270"/>
      <c r="AU112" s="296"/>
      <c r="AV112" s="281"/>
      <c r="AW112" s="280"/>
      <c r="AX112" s="280"/>
      <c r="AY112" s="280"/>
      <c r="AZ112" s="280"/>
      <c r="BA112" s="280"/>
      <c r="BB112" s="280"/>
      <c r="BC112" s="286"/>
      <c r="BD112" s="281"/>
      <c r="BE112" s="280"/>
      <c r="BF112" s="280"/>
      <c r="BG112" s="280"/>
      <c r="BH112" s="280"/>
      <c r="BI112" s="280"/>
      <c r="BJ112" s="280"/>
      <c r="BK112" s="286"/>
      <c r="BL112" s="305"/>
      <c r="BM112" s="281"/>
      <c r="BN112" s="280"/>
      <c r="BO112" s="280"/>
      <c r="BP112" s="280"/>
      <c r="BQ112" s="280"/>
      <c r="BR112" s="280"/>
      <c r="BS112" s="280"/>
      <c r="BT112" s="286"/>
      <c r="BU112" s="281"/>
      <c r="BV112" s="270"/>
      <c r="BW112" s="270"/>
      <c r="BX112" s="270"/>
      <c r="BY112" s="270"/>
      <c r="BZ112" s="270"/>
      <c r="CA112" s="270"/>
      <c r="CB112" s="271"/>
      <c r="CC112" s="281"/>
      <c r="CD112" s="286"/>
    </row>
    <row r="113" spans="2:82" ht="12.6" customHeight="1" x14ac:dyDescent="0.25">
      <c r="B113" s="352"/>
      <c r="C113" s="334"/>
      <c r="D113" s="313"/>
      <c r="E113" s="313"/>
      <c r="F113" s="313"/>
      <c r="G113" s="330"/>
      <c r="H113" s="313"/>
      <c r="I113" s="313"/>
      <c r="J113" s="315"/>
      <c r="K113" s="313"/>
      <c r="L113" s="315"/>
      <c r="M113" s="313"/>
      <c r="N113" s="313"/>
      <c r="O113" s="313"/>
      <c r="P113" s="316"/>
      <c r="Q113" s="314"/>
      <c r="R113" s="312"/>
      <c r="S113" s="313"/>
      <c r="T113" s="153" t="s">
        <v>51</v>
      </c>
      <c r="U113" s="227">
        <f>IFERROR(VLOOKUP(T113,[1]vstupy!$B$2:$C$12,2,FALSE),0)</f>
        <v>0</v>
      </c>
      <c r="V113" s="314"/>
      <c r="W113" s="339"/>
      <c r="X113" s="337"/>
      <c r="Y113" s="309"/>
      <c r="Z113" s="309"/>
      <c r="AA113" s="309"/>
      <c r="AB113" s="309"/>
      <c r="AC113" s="309"/>
      <c r="AD113" s="309"/>
      <c r="AE113" s="351"/>
      <c r="AF113" s="281"/>
      <c r="AG113" s="280"/>
      <c r="AH113" s="280"/>
      <c r="AI113" s="280"/>
      <c r="AJ113" s="280"/>
      <c r="AK113" s="280"/>
      <c r="AL113" s="280"/>
      <c r="AM113" s="286"/>
      <c r="AN113" s="270"/>
      <c r="AO113" s="270"/>
      <c r="AP113" s="270"/>
      <c r="AQ113" s="270"/>
      <c r="AR113" s="270"/>
      <c r="AS113" s="270"/>
      <c r="AT113" s="270"/>
      <c r="AU113" s="296"/>
      <c r="AV113" s="281"/>
      <c r="AW113" s="280"/>
      <c r="AX113" s="280"/>
      <c r="AY113" s="280"/>
      <c r="AZ113" s="280"/>
      <c r="BA113" s="280"/>
      <c r="BB113" s="280"/>
      <c r="BC113" s="286"/>
      <c r="BD113" s="281"/>
      <c r="BE113" s="280"/>
      <c r="BF113" s="280"/>
      <c r="BG113" s="280"/>
      <c r="BH113" s="280"/>
      <c r="BI113" s="280"/>
      <c r="BJ113" s="280"/>
      <c r="BK113" s="286"/>
      <c r="BL113" s="305"/>
      <c r="BM113" s="281"/>
      <c r="BN113" s="280"/>
      <c r="BO113" s="280"/>
      <c r="BP113" s="280"/>
      <c r="BQ113" s="280"/>
      <c r="BR113" s="280"/>
      <c r="BS113" s="280"/>
      <c r="BT113" s="286"/>
      <c r="BU113" s="281"/>
      <c r="BV113" s="270"/>
      <c r="BW113" s="270"/>
      <c r="BX113" s="270"/>
      <c r="BY113" s="270"/>
      <c r="BZ113" s="270"/>
      <c r="CA113" s="270"/>
      <c r="CB113" s="271"/>
      <c r="CC113" s="281"/>
      <c r="CD113" s="286"/>
    </row>
    <row r="114" spans="2:82" ht="12.6" customHeight="1" x14ac:dyDescent="0.25">
      <c r="B114" s="352">
        <v>36</v>
      </c>
      <c r="C114" s="334" t="s">
        <v>247</v>
      </c>
      <c r="D114" s="313" t="s">
        <v>261</v>
      </c>
      <c r="E114" s="313" t="s">
        <v>289</v>
      </c>
      <c r="F114" s="313" t="s">
        <v>181</v>
      </c>
      <c r="G114" s="330">
        <v>45078</v>
      </c>
      <c r="H114" s="313" t="s">
        <v>304</v>
      </c>
      <c r="I114" s="313">
        <v>1</v>
      </c>
      <c r="J114" s="315">
        <f t="shared" ref="J114" si="1508">IF(I114="N",0,I114)</f>
        <v>1</v>
      </c>
      <c r="K114" s="313" t="s">
        <v>305</v>
      </c>
      <c r="L114" s="315">
        <f t="shared" si="1121"/>
        <v>0</v>
      </c>
      <c r="M114" s="313" t="s">
        <v>307</v>
      </c>
      <c r="N114" s="313"/>
      <c r="O114" s="313">
        <v>800</v>
      </c>
      <c r="P114" s="316"/>
      <c r="Q114" s="314" t="s">
        <v>50</v>
      </c>
      <c r="R114" s="312">
        <f>VLOOKUP(Q114,vstupy!$B$17:$C$27,2,FALSE)</f>
        <v>0</v>
      </c>
      <c r="S114" s="313"/>
      <c r="T114" s="153" t="s">
        <v>51</v>
      </c>
      <c r="U114" s="227">
        <f>IFERROR(VLOOKUP(T114,[1]vstupy!$B$2:$C$12,2,FALSE),0)</f>
        <v>0</v>
      </c>
      <c r="V114" s="314" t="s">
        <v>50</v>
      </c>
      <c r="W114" s="338">
        <f>VLOOKUP(V114,vstupy!$B$17:$C$27,2,FALSE)</f>
        <v>0</v>
      </c>
      <c r="X114" s="336">
        <f t="shared" ref="X114" si="1509">IFERROR(IF(J114=0,"N",N114/I114),0)</f>
        <v>0</v>
      </c>
      <c r="Y114" s="308">
        <f t="shared" ref="Y114" si="1510">N114</f>
        <v>0</v>
      </c>
      <c r="Z114" s="308">
        <f t="shared" ref="Z114" si="1511">IFERROR(IF(J114=0,"N",O114/I114),0)</f>
        <v>800</v>
      </c>
      <c r="AA114" s="308">
        <f t="shared" si="991"/>
        <v>800</v>
      </c>
      <c r="AB114" s="308">
        <f t="shared" ref="AB114" si="1512">P114*R114</f>
        <v>0</v>
      </c>
      <c r="AC114" s="308">
        <f t="shared" si="1038"/>
        <v>0</v>
      </c>
      <c r="AD114" s="349">
        <f t="shared" ref="AD114" si="1513">IF(S114&gt;0,IF(W114&gt;0,($G$6/160)*(S114/60)*W114,0),IF(W114&gt;0,($G$6/160)*((U114+U115+U116)/60)*W114,0))</f>
        <v>0</v>
      </c>
      <c r="AE114" s="350">
        <f t="shared" si="994"/>
        <v>0</v>
      </c>
      <c r="AF114" s="281">
        <f>IF($M114="In (zvyšuje náklady)",X114,0)</f>
        <v>0</v>
      </c>
      <c r="AG114" s="280">
        <f t="shared" ref="AG114:AM114" si="1514">IF($M114="In (zvyšuje náklady)",Y114,0)</f>
        <v>0</v>
      </c>
      <c r="AH114" s="280">
        <f t="shared" si="1514"/>
        <v>800</v>
      </c>
      <c r="AI114" s="280">
        <f t="shared" si="1514"/>
        <v>800</v>
      </c>
      <c r="AJ114" s="280">
        <f t="shared" si="1514"/>
        <v>0</v>
      </c>
      <c r="AK114" s="280">
        <f t="shared" si="1514"/>
        <v>0</v>
      </c>
      <c r="AL114" s="280">
        <f t="shared" si="1514"/>
        <v>0</v>
      </c>
      <c r="AM114" s="286">
        <f t="shared" si="1514"/>
        <v>0</v>
      </c>
      <c r="AN114" s="297">
        <f t="shared" ref="AN114" si="1515">IF($M114="In (zvyšuje náklady)",0,X114)</f>
        <v>0</v>
      </c>
      <c r="AO114" s="297">
        <f t="shared" ref="AO114" si="1516">IF($M114="In (zvyšuje náklady)",0,Y114)</f>
        <v>0</v>
      </c>
      <c r="AP114" s="297">
        <f t="shared" ref="AP114" si="1517">IF($M114="In (zvyšuje náklady)",0,Z114)</f>
        <v>0</v>
      </c>
      <c r="AQ114" s="297">
        <f t="shared" ref="AQ114" si="1518">IF($M114="In (zvyšuje náklady)",0,AA114)</f>
        <v>0</v>
      </c>
      <c r="AR114" s="297">
        <f t="shared" ref="AR114" si="1519">IF($M114="In (zvyšuje náklady)",0,AB114)</f>
        <v>0</v>
      </c>
      <c r="AS114" s="297">
        <f t="shared" ref="AS114" si="1520">IF($M114="In (zvyšuje náklady)",0,AC114)</f>
        <v>0</v>
      </c>
      <c r="AT114" s="297">
        <f t="shared" ref="AT114" si="1521">IF($M114="In (zvyšuje náklady)",0,AD114)</f>
        <v>0</v>
      </c>
      <c r="AU114" s="295">
        <f t="shared" ref="AU114" si="1522">IF($M114="In (zvyšuje náklady)",0,AE114)</f>
        <v>0</v>
      </c>
      <c r="AV114" s="281">
        <f t="shared" ref="AV114:BB114" si="1523">IF($L114&gt;0,AF114,0)</f>
        <v>0</v>
      </c>
      <c r="AW114" s="280">
        <f t="shared" ref="AW114:AY114" si="1524">IF($L114&gt;0,$L114*AV114,0)</f>
        <v>0</v>
      </c>
      <c r="AX114" s="280">
        <f t="shared" si="1523"/>
        <v>0</v>
      </c>
      <c r="AY114" s="280">
        <f t="shared" si="1524"/>
        <v>0</v>
      </c>
      <c r="AZ114" s="280">
        <f t="shared" si="1523"/>
        <v>0</v>
      </c>
      <c r="BA114" s="280">
        <f t="shared" ref="BA114" si="1525">IF($L114&gt;0,$L114*AZ114,0)</f>
        <v>0</v>
      </c>
      <c r="BB114" s="280">
        <f t="shared" si="1523"/>
        <v>0</v>
      </c>
      <c r="BC114" s="286">
        <f t="shared" ref="BC114" si="1526">IF($L114&gt;0,$L114*BB114,0)</f>
        <v>0</v>
      </c>
      <c r="BD114" s="281">
        <f t="shared" ref="BD114" si="1527">IF($L114&gt;0,AN114,0)</f>
        <v>0</v>
      </c>
      <c r="BE114" s="280">
        <f t="shared" ref="BE114" si="1528">IF($L114&gt;0,$L114*BD114,0)</f>
        <v>0</v>
      </c>
      <c r="BF114" s="280">
        <f t="shared" ref="BF114" si="1529">IF($L114&gt;0,AP114,0)</f>
        <v>0</v>
      </c>
      <c r="BG114" s="280">
        <f t="shared" ref="BG114" si="1530">IF($L114&gt;0,$L114*BF114,0)</f>
        <v>0</v>
      </c>
      <c r="BH114" s="280">
        <f t="shared" ref="BH114" si="1531">IF($L114&gt;0,AR114,0)</f>
        <v>0</v>
      </c>
      <c r="BI114" s="280">
        <f t="shared" ref="BI114" si="1532">IF($L114&gt;0,$L114*BH114,0)</f>
        <v>0</v>
      </c>
      <c r="BJ114" s="280">
        <f t="shared" ref="BJ114" si="1533">IF($L114&gt;0,AT114,0)</f>
        <v>0</v>
      </c>
      <c r="BK114" s="286">
        <f t="shared" ref="BK114" si="1534">IF($L114&gt;0,$L114*BJ114,0)</f>
        <v>0</v>
      </c>
      <c r="BL114" s="305">
        <f>IF(F114=vstupy!F$6,"1",0)</f>
        <v>0</v>
      </c>
      <c r="BM114" s="281">
        <f t="shared" ref="BM114" si="1535">IF($BL114="1",AF114,0)</f>
        <v>0</v>
      </c>
      <c r="BN114" s="280">
        <f t="shared" ref="BN114" si="1536">IF($BL114="1",AG114,0)</f>
        <v>0</v>
      </c>
      <c r="BO114" s="280">
        <f t="shared" ref="BO114" si="1537">IF($BL114="1",AH114,0)</f>
        <v>0</v>
      </c>
      <c r="BP114" s="280">
        <f t="shared" ref="BP114" si="1538">IF($BL114="1",AI114,0)</f>
        <v>0</v>
      </c>
      <c r="BQ114" s="280">
        <f t="shared" ref="BQ114" si="1539">IF($BL114="1",AJ114,0)</f>
        <v>0</v>
      </c>
      <c r="BR114" s="280">
        <f t="shared" ref="BR114" si="1540">IF($BL114="1",AK114,0)</f>
        <v>0</v>
      </c>
      <c r="BS114" s="280">
        <f t="shared" ref="BS114" si="1541">IF($BL114="1",AL114,0)</f>
        <v>0</v>
      </c>
      <c r="BT114" s="286">
        <f t="shared" ref="BT114" si="1542">IF($BL114="1",AM114,0)</f>
        <v>0</v>
      </c>
      <c r="BU114" s="281">
        <f t="shared" ref="BU114" si="1543">IF($BL114="1",AN114,0)</f>
        <v>0</v>
      </c>
      <c r="BV114" s="270">
        <f t="shared" ref="BV114" si="1544">IF($BL114="1",AO114,0)</f>
        <v>0</v>
      </c>
      <c r="BW114" s="270">
        <f t="shared" ref="BW114" si="1545">IF($BL114="1",AP114,0)</f>
        <v>0</v>
      </c>
      <c r="BX114" s="270">
        <f t="shared" ref="BX114" si="1546">IF($BL114="1",AQ114,0)</f>
        <v>0</v>
      </c>
      <c r="BY114" s="270">
        <f t="shared" ref="BY114" si="1547">IF($BL114="1",AR114,0)</f>
        <v>0</v>
      </c>
      <c r="BZ114" s="270">
        <f t="shared" ref="BZ114" si="1548">IF($BL114="1",AS114,0)</f>
        <v>0</v>
      </c>
      <c r="CA114" s="270">
        <f t="shared" ref="CA114" si="1549">IF($BL114="1",AT114,0)</f>
        <v>0</v>
      </c>
      <c r="CB114" s="271">
        <f t="shared" ref="CB114" si="1550">IF($BL114="1",AU114,0)</f>
        <v>0</v>
      </c>
      <c r="CC114" s="281">
        <f>IFERROR(IF($X114="N/A",Z114+AB114+AD114,X114+Z114+AB114+AD114),0)</f>
        <v>800</v>
      </c>
      <c r="CD114" s="286">
        <f>Y114+AA114+AC114+AE114</f>
        <v>800</v>
      </c>
    </row>
    <row r="115" spans="2:82" ht="12.6" customHeight="1" x14ac:dyDescent="0.25">
      <c r="B115" s="352"/>
      <c r="C115" s="334"/>
      <c r="D115" s="313"/>
      <c r="E115" s="313"/>
      <c r="F115" s="313"/>
      <c r="G115" s="330"/>
      <c r="H115" s="313"/>
      <c r="I115" s="313"/>
      <c r="J115" s="315"/>
      <c r="K115" s="313"/>
      <c r="L115" s="315"/>
      <c r="M115" s="313"/>
      <c r="N115" s="313"/>
      <c r="O115" s="313"/>
      <c r="P115" s="316"/>
      <c r="Q115" s="314"/>
      <c r="R115" s="312"/>
      <c r="S115" s="313"/>
      <c r="T115" s="153" t="s">
        <v>51</v>
      </c>
      <c r="U115" s="227">
        <f>IFERROR(VLOOKUP(T115,[1]vstupy!$B$2:$C$12,2,FALSE),0)</f>
        <v>0</v>
      </c>
      <c r="V115" s="314"/>
      <c r="W115" s="339"/>
      <c r="X115" s="336"/>
      <c r="Y115" s="309"/>
      <c r="Z115" s="309"/>
      <c r="AA115" s="309"/>
      <c r="AB115" s="309"/>
      <c r="AC115" s="309"/>
      <c r="AD115" s="309"/>
      <c r="AE115" s="351"/>
      <c r="AF115" s="281"/>
      <c r="AG115" s="280"/>
      <c r="AH115" s="280"/>
      <c r="AI115" s="280"/>
      <c r="AJ115" s="280"/>
      <c r="AK115" s="280"/>
      <c r="AL115" s="280"/>
      <c r="AM115" s="286"/>
      <c r="AN115" s="270"/>
      <c r="AO115" s="270"/>
      <c r="AP115" s="270"/>
      <c r="AQ115" s="270"/>
      <c r="AR115" s="270"/>
      <c r="AS115" s="270"/>
      <c r="AT115" s="270"/>
      <c r="AU115" s="296"/>
      <c r="AV115" s="281"/>
      <c r="AW115" s="280"/>
      <c r="AX115" s="280"/>
      <c r="AY115" s="280"/>
      <c r="AZ115" s="280"/>
      <c r="BA115" s="280"/>
      <c r="BB115" s="280"/>
      <c r="BC115" s="286"/>
      <c r="BD115" s="281"/>
      <c r="BE115" s="280"/>
      <c r="BF115" s="280"/>
      <c r="BG115" s="280"/>
      <c r="BH115" s="280"/>
      <c r="BI115" s="280"/>
      <c r="BJ115" s="280"/>
      <c r="BK115" s="286"/>
      <c r="BL115" s="305"/>
      <c r="BM115" s="281"/>
      <c r="BN115" s="280"/>
      <c r="BO115" s="280"/>
      <c r="BP115" s="280"/>
      <c r="BQ115" s="280"/>
      <c r="BR115" s="280"/>
      <c r="BS115" s="280"/>
      <c r="BT115" s="286"/>
      <c r="BU115" s="281"/>
      <c r="BV115" s="270"/>
      <c r="BW115" s="270"/>
      <c r="BX115" s="270"/>
      <c r="BY115" s="270"/>
      <c r="BZ115" s="270"/>
      <c r="CA115" s="270"/>
      <c r="CB115" s="271"/>
      <c r="CC115" s="281"/>
      <c r="CD115" s="286"/>
    </row>
    <row r="116" spans="2:82" ht="12.6" customHeight="1" x14ac:dyDescent="0.25">
      <c r="B116" s="352"/>
      <c r="C116" s="334"/>
      <c r="D116" s="313"/>
      <c r="E116" s="313"/>
      <c r="F116" s="313"/>
      <c r="G116" s="330"/>
      <c r="H116" s="313"/>
      <c r="I116" s="313"/>
      <c r="J116" s="315"/>
      <c r="K116" s="313"/>
      <c r="L116" s="315"/>
      <c r="M116" s="313"/>
      <c r="N116" s="313"/>
      <c r="O116" s="313"/>
      <c r="P116" s="316"/>
      <c r="Q116" s="314"/>
      <c r="R116" s="312"/>
      <c r="S116" s="313"/>
      <c r="T116" s="153" t="s">
        <v>51</v>
      </c>
      <c r="U116" s="227">
        <f>IFERROR(VLOOKUP(T116,[1]vstupy!$B$2:$C$12,2,FALSE),0)</f>
        <v>0</v>
      </c>
      <c r="V116" s="314"/>
      <c r="W116" s="339"/>
      <c r="X116" s="337"/>
      <c r="Y116" s="309"/>
      <c r="Z116" s="309"/>
      <c r="AA116" s="309"/>
      <c r="AB116" s="309"/>
      <c r="AC116" s="309"/>
      <c r="AD116" s="309"/>
      <c r="AE116" s="351"/>
      <c r="AF116" s="281"/>
      <c r="AG116" s="280"/>
      <c r="AH116" s="280"/>
      <c r="AI116" s="280"/>
      <c r="AJ116" s="280"/>
      <c r="AK116" s="280"/>
      <c r="AL116" s="280"/>
      <c r="AM116" s="286"/>
      <c r="AN116" s="270"/>
      <c r="AO116" s="270"/>
      <c r="AP116" s="270"/>
      <c r="AQ116" s="270"/>
      <c r="AR116" s="270"/>
      <c r="AS116" s="270"/>
      <c r="AT116" s="270"/>
      <c r="AU116" s="296"/>
      <c r="AV116" s="281"/>
      <c r="AW116" s="280"/>
      <c r="AX116" s="280"/>
      <c r="AY116" s="280"/>
      <c r="AZ116" s="280"/>
      <c r="BA116" s="280"/>
      <c r="BB116" s="280"/>
      <c r="BC116" s="286"/>
      <c r="BD116" s="281"/>
      <c r="BE116" s="280"/>
      <c r="BF116" s="280"/>
      <c r="BG116" s="280"/>
      <c r="BH116" s="280"/>
      <c r="BI116" s="280"/>
      <c r="BJ116" s="280"/>
      <c r="BK116" s="286"/>
      <c r="BL116" s="305"/>
      <c r="BM116" s="281"/>
      <c r="BN116" s="280"/>
      <c r="BO116" s="280"/>
      <c r="BP116" s="280"/>
      <c r="BQ116" s="280"/>
      <c r="BR116" s="280"/>
      <c r="BS116" s="280"/>
      <c r="BT116" s="286"/>
      <c r="BU116" s="281"/>
      <c r="BV116" s="270"/>
      <c r="BW116" s="270"/>
      <c r="BX116" s="270"/>
      <c r="BY116" s="270"/>
      <c r="BZ116" s="270"/>
      <c r="CA116" s="270"/>
      <c r="CB116" s="271"/>
      <c r="CC116" s="281"/>
      <c r="CD116" s="286"/>
    </row>
    <row r="117" spans="2:82" ht="12.6" customHeight="1" x14ac:dyDescent="0.25">
      <c r="B117" s="352">
        <v>37</v>
      </c>
      <c r="C117" s="334" t="s">
        <v>248</v>
      </c>
      <c r="D117" s="313" t="s">
        <v>261</v>
      </c>
      <c r="E117" s="313" t="s">
        <v>290</v>
      </c>
      <c r="F117" s="313" t="s">
        <v>181</v>
      </c>
      <c r="G117" s="330">
        <v>45078</v>
      </c>
      <c r="H117" s="313" t="s">
        <v>300</v>
      </c>
      <c r="I117" s="313">
        <v>46</v>
      </c>
      <c r="J117" s="315">
        <f t="shared" ref="J117" si="1551">IF(I117="N",0,I117)</f>
        <v>46</v>
      </c>
      <c r="K117" s="313" t="s">
        <v>305</v>
      </c>
      <c r="L117" s="315">
        <f t="shared" si="1121"/>
        <v>0</v>
      </c>
      <c r="M117" s="313" t="s">
        <v>307</v>
      </c>
      <c r="N117" s="313"/>
      <c r="O117" s="313">
        <v>675</v>
      </c>
      <c r="P117" s="316"/>
      <c r="Q117" s="314" t="s">
        <v>50</v>
      </c>
      <c r="R117" s="312">
        <f>VLOOKUP(Q117,vstupy!$B$17:$C$27,2,FALSE)</f>
        <v>0</v>
      </c>
      <c r="S117" s="313"/>
      <c r="T117" s="153" t="s">
        <v>51</v>
      </c>
      <c r="U117" s="227">
        <f>IFERROR(VLOOKUP(T117,[1]vstupy!$B$2:$C$12,2,FALSE),0)</f>
        <v>0</v>
      </c>
      <c r="V117" s="314" t="s">
        <v>50</v>
      </c>
      <c r="W117" s="338">
        <f>VLOOKUP(V117,vstupy!$B$17:$C$27,2,FALSE)</f>
        <v>0</v>
      </c>
      <c r="X117" s="336">
        <f t="shared" ref="X117" si="1552">IFERROR(IF(J117=0,"N",N117/I117),0)</f>
        <v>0</v>
      </c>
      <c r="Y117" s="308">
        <f t="shared" ref="Y117" si="1553">N117</f>
        <v>0</v>
      </c>
      <c r="Z117" s="308">
        <f t="shared" ref="Z117" si="1554">IFERROR(IF(J117=0,"N",O117/I117),0)</f>
        <v>14.673913043478262</v>
      </c>
      <c r="AA117" s="308">
        <f t="shared" ref="AA117" si="1555">O117</f>
        <v>675</v>
      </c>
      <c r="AB117" s="308">
        <f t="shared" ref="AB117" si="1556">P117*R117</f>
        <v>0</v>
      </c>
      <c r="AC117" s="308">
        <f t="shared" si="1038"/>
        <v>0</v>
      </c>
      <c r="AD117" s="349">
        <f t="shared" ref="AD117" si="1557">IF(S117&gt;0,IF(W117&gt;0,($G$6/160)*(S117/60)*W117,0),IF(W117&gt;0,($G$6/160)*((U117+U118+U119)/60)*W117,0))</f>
        <v>0</v>
      </c>
      <c r="AE117" s="350">
        <f t="shared" si="994"/>
        <v>0</v>
      </c>
      <c r="AF117" s="281">
        <f>IF($M117="In (zvyšuje náklady)",X117,0)</f>
        <v>0</v>
      </c>
      <c r="AG117" s="280">
        <f t="shared" ref="AG117:AM117" si="1558">IF($M117="In (zvyšuje náklady)",Y117,0)</f>
        <v>0</v>
      </c>
      <c r="AH117" s="280">
        <f t="shared" si="1558"/>
        <v>14.673913043478262</v>
      </c>
      <c r="AI117" s="280">
        <f t="shared" si="1558"/>
        <v>675</v>
      </c>
      <c r="AJ117" s="280">
        <f t="shared" si="1558"/>
        <v>0</v>
      </c>
      <c r="AK117" s="280">
        <f t="shared" si="1558"/>
        <v>0</v>
      </c>
      <c r="AL117" s="280">
        <f t="shared" si="1558"/>
        <v>0</v>
      </c>
      <c r="AM117" s="286">
        <f t="shared" si="1558"/>
        <v>0</v>
      </c>
      <c r="AN117" s="297">
        <f t="shared" ref="AN117" si="1559">IF($M117="In (zvyšuje náklady)",0,X117)</f>
        <v>0</v>
      </c>
      <c r="AO117" s="297">
        <f t="shared" ref="AO117" si="1560">IF($M117="In (zvyšuje náklady)",0,Y117)</f>
        <v>0</v>
      </c>
      <c r="AP117" s="297">
        <f t="shared" ref="AP117" si="1561">IF($M117="In (zvyšuje náklady)",0,Z117)</f>
        <v>0</v>
      </c>
      <c r="AQ117" s="297">
        <f t="shared" ref="AQ117" si="1562">IF($M117="In (zvyšuje náklady)",0,AA117)</f>
        <v>0</v>
      </c>
      <c r="AR117" s="297">
        <f t="shared" ref="AR117" si="1563">IF($M117="In (zvyšuje náklady)",0,AB117)</f>
        <v>0</v>
      </c>
      <c r="AS117" s="297">
        <f t="shared" ref="AS117" si="1564">IF($M117="In (zvyšuje náklady)",0,AC117)</f>
        <v>0</v>
      </c>
      <c r="AT117" s="297">
        <f t="shared" ref="AT117" si="1565">IF($M117="In (zvyšuje náklady)",0,AD117)</f>
        <v>0</v>
      </c>
      <c r="AU117" s="295">
        <f t="shared" ref="AU117" si="1566">IF($M117="In (zvyšuje náklady)",0,AE117)</f>
        <v>0</v>
      </c>
      <c r="AV117" s="281">
        <f t="shared" ref="AV117:BB117" si="1567">IF($L117&gt;0,AF117,0)</f>
        <v>0</v>
      </c>
      <c r="AW117" s="280">
        <f t="shared" ref="AW117:AY117" si="1568">IF($L117&gt;0,$L117*AV117,0)</f>
        <v>0</v>
      </c>
      <c r="AX117" s="280">
        <f t="shared" si="1567"/>
        <v>0</v>
      </c>
      <c r="AY117" s="280">
        <f t="shared" si="1568"/>
        <v>0</v>
      </c>
      <c r="AZ117" s="280">
        <f t="shared" si="1567"/>
        <v>0</v>
      </c>
      <c r="BA117" s="280">
        <f t="shared" ref="BA117" si="1569">IF($L117&gt;0,$L117*AZ117,0)</f>
        <v>0</v>
      </c>
      <c r="BB117" s="280">
        <f t="shared" si="1567"/>
        <v>0</v>
      </c>
      <c r="BC117" s="286">
        <f t="shared" ref="BC117" si="1570">IF($L117&gt;0,$L117*BB117,0)</f>
        <v>0</v>
      </c>
      <c r="BD117" s="281">
        <f t="shared" ref="BD117" si="1571">IF($L117&gt;0,AN117,0)</f>
        <v>0</v>
      </c>
      <c r="BE117" s="280">
        <f t="shared" ref="BE117" si="1572">IF($L117&gt;0,$L117*BD117,0)</f>
        <v>0</v>
      </c>
      <c r="BF117" s="280">
        <f t="shared" ref="BF117" si="1573">IF($L117&gt;0,AP117,0)</f>
        <v>0</v>
      </c>
      <c r="BG117" s="280">
        <f t="shared" ref="BG117" si="1574">IF($L117&gt;0,$L117*BF117,0)</f>
        <v>0</v>
      </c>
      <c r="BH117" s="280">
        <f t="shared" ref="BH117" si="1575">IF($L117&gt;0,AR117,0)</f>
        <v>0</v>
      </c>
      <c r="BI117" s="280">
        <f t="shared" ref="BI117" si="1576">IF($L117&gt;0,$L117*BH117,0)</f>
        <v>0</v>
      </c>
      <c r="BJ117" s="280">
        <f t="shared" ref="BJ117" si="1577">IF($L117&gt;0,AT117,0)</f>
        <v>0</v>
      </c>
      <c r="BK117" s="286">
        <f t="shared" ref="BK117" si="1578">IF($L117&gt;0,$L117*BJ117,0)</f>
        <v>0</v>
      </c>
      <c r="BL117" s="305">
        <f>IF(F117=vstupy!F$6,"1",0)</f>
        <v>0</v>
      </c>
      <c r="BM117" s="281">
        <f t="shared" ref="BM117" si="1579">IF($BL117="1",AF117,0)</f>
        <v>0</v>
      </c>
      <c r="BN117" s="280">
        <f t="shared" ref="BN117" si="1580">IF($BL117="1",AG117,0)</f>
        <v>0</v>
      </c>
      <c r="BO117" s="280">
        <f t="shared" ref="BO117" si="1581">IF($BL117="1",AH117,0)</f>
        <v>0</v>
      </c>
      <c r="BP117" s="280">
        <f t="shared" ref="BP117" si="1582">IF($BL117="1",AI117,0)</f>
        <v>0</v>
      </c>
      <c r="BQ117" s="280">
        <f t="shared" ref="BQ117" si="1583">IF($BL117="1",AJ117,0)</f>
        <v>0</v>
      </c>
      <c r="BR117" s="280">
        <f t="shared" ref="BR117" si="1584">IF($BL117="1",AK117,0)</f>
        <v>0</v>
      </c>
      <c r="BS117" s="280">
        <f t="shared" ref="BS117" si="1585">IF($BL117="1",AL117,0)</f>
        <v>0</v>
      </c>
      <c r="BT117" s="286">
        <f t="shared" ref="BT117" si="1586">IF($BL117="1",AM117,0)</f>
        <v>0</v>
      </c>
      <c r="BU117" s="281">
        <f t="shared" ref="BU117" si="1587">IF($BL117="1",AN117,0)</f>
        <v>0</v>
      </c>
      <c r="BV117" s="270">
        <f t="shared" ref="BV117" si="1588">IF($BL117="1",AO117,0)</f>
        <v>0</v>
      </c>
      <c r="BW117" s="270">
        <f t="shared" ref="BW117" si="1589">IF($BL117="1",AP117,0)</f>
        <v>0</v>
      </c>
      <c r="BX117" s="270">
        <f t="shared" ref="BX117" si="1590">IF($BL117="1",AQ117,0)</f>
        <v>0</v>
      </c>
      <c r="BY117" s="270">
        <f t="shared" ref="BY117" si="1591">IF($BL117="1",AR117,0)</f>
        <v>0</v>
      </c>
      <c r="BZ117" s="270">
        <f t="shared" ref="BZ117" si="1592">IF($BL117="1",AS117,0)</f>
        <v>0</v>
      </c>
      <c r="CA117" s="270">
        <f t="shared" ref="CA117" si="1593">IF($BL117="1",AT117,0)</f>
        <v>0</v>
      </c>
      <c r="CB117" s="271">
        <f t="shared" ref="CB117" si="1594">IF($BL117="1",AU117,0)</f>
        <v>0</v>
      </c>
      <c r="CC117" s="281">
        <f>IFERROR(IF($X117="N/A",Z117+AB117+AD117,X117+Z117+AB117+AD117),0)</f>
        <v>14.673913043478262</v>
      </c>
      <c r="CD117" s="286">
        <f>Y117+AA117+AC117+AE117</f>
        <v>675</v>
      </c>
    </row>
    <row r="118" spans="2:82" ht="12.6" customHeight="1" x14ac:dyDescent="0.25">
      <c r="B118" s="352"/>
      <c r="C118" s="334"/>
      <c r="D118" s="313"/>
      <c r="E118" s="313"/>
      <c r="F118" s="313"/>
      <c r="G118" s="330"/>
      <c r="H118" s="313"/>
      <c r="I118" s="313"/>
      <c r="J118" s="315"/>
      <c r="K118" s="313"/>
      <c r="L118" s="315"/>
      <c r="M118" s="313"/>
      <c r="N118" s="313"/>
      <c r="O118" s="313"/>
      <c r="P118" s="316"/>
      <c r="Q118" s="314"/>
      <c r="R118" s="312"/>
      <c r="S118" s="313"/>
      <c r="T118" s="153" t="s">
        <v>51</v>
      </c>
      <c r="U118" s="227">
        <f>IFERROR(VLOOKUP(T118,[1]vstupy!$B$2:$C$12,2,FALSE),0)</f>
        <v>0</v>
      </c>
      <c r="V118" s="314"/>
      <c r="W118" s="339"/>
      <c r="X118" s="336"/>
      <c r="Y118" s="309"/>
      <c r="Z118" s="309"/>
      <c r="AA118" s="309"/>
      <c r="AB118" s="309"/>
      <c r="AC118" s="309"/>
      <c r="AD118" s="309"/>
      <c r="AE118" s="351"/>
      <c r="AF118" s="281"/>
      <c r="AG118" s="280"/>
      <c r="AH118" s="280"/>
      <c r="AI118" s="280"/>
      <c r="AJ118" s="280"/>
      <c r="AK118" s="280"/>
      <c r="AL118" s="280"/>
      <c r="AM118" s="286"/>
      <c r="AN118" s="270"/>
      <c r="AO118" s="270"/>
      <c r="AP118" s="270"/>
      <c r="AQ118" s="270"/>
      <c r="AR118" s="270"/>
      <c r="AS118" s="270"/>
      <c r="AT118" s="270"/>
      <c r="AU118" s="296"/>
      <c r="AV118" s="281"/>
      <c r="AW118" s="280"/>
      <c r="AX118" s="280"/>
      <c r="AY118" s="280"/>
      <c r="AZ118" s="280"/>
      <c r="BA118" s="280"/>
      <c r="BB118" s="280"/>
      <c r="BC118" s="286"/>
      <c r="BD118" s="281"/>
      <c r="BE118" s="280"/>
      <c r="BF118" s="280"/>
      <c r="BG118" s="280"/>
      <c r="BH118" s="280"/>
      <c r="BI118" s="280"/>
      <c r="BJ118" s="280"/>
      <c r="BK118" s="286"/>
      <c r="BL118" s="305"/>
      <c r="BM118" s="281"/>
      <c r="BN118" s="280"/>
      <c r="BO118" s="280"/>
      <c r="BP118" s="280"/>
      <c r="BQ118" s="280"/>
      <c r="BR118" s="280"/>
      <c r="BS118" s="280"/>
      <c r="BT118" s="286"/>
      <c r="BU118" s="281"/>
      <c r="BV118" s="270"/>
      <c r="BW118" s="270"/>
      <c r="BX118" s="270"/>
      <c r="BY118" s="270"/>
      <c r="BZ118" s="270"/>
      <c r="CA118" s="270"/>
      <c r="CB118" s="271"/>
      <c r="CC118" s="281"/>
      <c r="CD118" s="286"/>
    </row>
    <row r="119" spans="2:82" ht="12.6" customHeight="1" x14ac:dyDescent="0.25">
      <c r="B119" s="352"/>
      <c r="C119" s="334"/>
      <c r="D119" s="313"/>
      <c r="E119" s="313"/>
      <c r="F119" s="313"/>
      <c r="G119" s="330"/>
      <c r="H119" s="313"/>
      <c r="I119" s="313"/>
      <c r="J119" s="315"/>
      <c r="K119" s="313"/>
      <c r="L119" s="315"/>
      <c r="M119" s="313"/>
      <c r="N119" s="313"/>
      <c r="O119" s="313"/>
      <c r="P119" s="316"/>
      <c r="Q119" s="314"/>
      <c r="R119" s="312"/>
      <c r="S119" s="313"/>
      <c r="T119" s="153" t="s">
        <v>51</v>
      </c>
      <c r="U119" s="227">
        <f>IFERROR(VLOOKUP(T119,[1]vstupy!$B$2:$C$12,2,FALSE),0)</f>
        <v>0</v>
      </c>
      <c r="V119" s="314"/>
      <c r="W119" s="339"/>
      <c r="X119" s="337"/>
      <c r="Y119" s="309"/>
      <c r="Z119" s="309"/>
      <c r="AA119" s="309"/>
      <c r="AB119" s="309"/>
      <c r="AC119" s="309"/>
      <c r="AD119" s="309"/>
      <c r="AE119" s="351"/>
      <c r="AF119" s="281"/>
      <c r="AG119" s="280"/>
      <c r="AH119" s="280"/>
      <c r="AI119" s="280"/>
      <c r="AJ119" s="280"/>
      <c r="AK119" s="280"/>
      <c r="AL119" s="280"/>
      <c r="AM119" s="286"/>
      <c r="AN119" s="270"/>
      <c r="AO119" s="270"/>
      <c r="AP119" s="270"/>
      <c r="AQ119" s="270"/>
      <c r="AR119" s="270"/>
      <c r="AS119" s="270"/>
      <c r="AT119" s="270"/>
      <c r="AU119" s="296"/>
      <c r="AV119" s="281"/>
      <c r="AW119" s="280"/>
      <c r="AX119" s="280"/>
      <c r="AY119" s="280"/>
      <c r="AZ119" s="280"/>
      <c r="BA119" s="280"/>
      <c r="BB119" s="280"/>
      <c r="BC119" s="286"/>
      <c r="BD119" s="281"/>
      <c r="BE119" s="280"/>
      <c r="BF119" s="280"/>
      <c r="BG119" s="280"/>
      <c r="BH119" s="280"/>
      <c r="BI119" s="280"/>
      <c r="BJ119" s="280"/>
      <c r="BK119" s="286"/>
      <c r="BL119" s="305"/>
      <c r="BM119" s="281"/>
      <c r="BN119" s="280"/>
      <c r="BO119" s="280"/>
      <c r="BP119" s="280"/>
      <c r="BQ119" s="280"/>
      <c r="BR119" s="280"/>
      <c r="BS119" s="280"/>
      <c r="BT119" s="286"/>
      <c r="BU119" s="281"/>
      <c r="BV119" s="270"/>
      <c r="BW119" s="270"/>
      <c r="BX119" s="270"/>
      <c r="BY119" s="270"/>
      <c r="BZ119" s="270"/>
      <c r="CA119" s="270"/>
      <c r="CB119" s="271"/>
      <c r="CC119" s="281"/>
      <c r="CD119" s="286"/>
    </row>
    <row r="120" spans="2:82" ht="12.6" customHeight="1" x14ac:dyDescent="0.25">
      <c r="B120" s="352">
        <v>38</v>
      </c>
      <c r="C120" s="334" t="s">
        <v>249</v>
      </c>
      <c r="D120" s="313" t="s">
        <v>260</v>
      </c>
      <c r="E120" s="313" t="s">
        <v>274</v>
      </c>
      <c r="F120" s="313" t="s">
        <v>181</v>
      </c>
      <c r="G120" s="330">
        <v>45078</v>
      </c>
      <c r="H120" s="313" t="s">
        <v>298</v>
      </c>
      <c r="I120" s="313">
        <v>45</v>
      </c>
      <c r="J120" s="315">
        <f t="shared" ref="J120" si="1595">IF(I120="N",0,I120)</f>
        <v>45</v>
      </c>
      <c r="K120" s="313" t="s">
        <v>305</v>
      </c>
      <c r="L120" s="315">
        <f t="shared" si="1121"/>
        <v>0</v>
      </c>
      <c r="M120" s="313" t="s">
        <v>307</v>
      </c>
      <c r="N120" s="313"/>
      <c r="O120" s="313">
        <v>50</v>
      </c>
      <c r="P120" s="316"/>
      <c r="Q120" s="314" t="s">
        <v>50</v>
      </c>
      <c r="R120" s="312">
        <f>VLOOKUP(Q120,vstupy!$B$17:$C$27,2,FALSE)</f>
        <v>0</v>
      </c>
      <c r="S120" s="313"/>
      <c r="T120" s="153" t="s">
        <v>51</v>
      </c>
      <c r="U120" s="227">
        <f>IFERROR(VLOOKUP(T120,[1]vstupy!$B$2:$C$12,2,FALSE),0)</f>
        <v>0</v>
      </c>
      <c r="V120" s="314" t="s">
        <v>50</v>
      </c>
      <c r="W120" s="338">
        <f>VLOOKUP(V120,vstupy!$B$17:$C$27,2,FALSE)</f>
        <v>0</v>
      </c>
      <c r="X120" s="336">
        <f t="shared" ref="X120" si="1596">IFERROR(IF(J120=0,"N",N120/I120),0)</f>
        <v>0</v>
      </c>
      <c r="Y120" s="308">
        <f t="shared" ref="Y120" si="1597">N120</f>
        <v>0</v>
      </c>
      <c r="Z120" s="308">
        <f t="shared" ref="Z120" si="1598">IFERROR(IF(J120=0,"N",O120/I120),0)</f>
        <v>1.1111111111111112</v>
      </c>
      <c r="AA120" s="308">
        <f t="shared" ref="AA120:AA156" si="1599">O120</f>
        <v>50</v>
      </c>
      <c r="AB120" s="308">
        <f t="shared" ref="AB120" si="1600">P120*R120</f>
        <v>0</v>
      </c>
      <c r="AC120" s="308">
        <f t="shared" si="1038"/>
        <v>0</v>
      </c>
      <c r="AD120" s="349">
        <f t="shared" ref="AD120" si="1601">IF(S120&gt;0,IF(W120&gt;0,($G$6/160)*(S120/60)*W120,0),IF(W120&gt;0,($G$6/160)*((U120+U121+U122)/60)*W120,0))</f>
        <v>0</v>
      </c>
      <c r="AE120" s="350">
        <f t="shared" si="994"/>
        <v>0</v>
      </c>
      <c r="AF120" s="281">
        <f>IF($M120="In (zvyšuje náklady)",X120,0)</f>
        <v>0</v>
      </c>
      <c r="AG120" s="280">
        <f t="shared" ref="AG120:AM120" si="1602">IF($M120="In (zvyšuje náklady)",Y120,0)</f>
        <v>0</v>
      </c>
      <c r="AH120" s="280">
        <f t="shared" si="1602"/>
        <v>1.1111111111111112</v>
      </c>
      <c r="AI120" s="280">
        <f t="shared" si="1602"/>
        <v>50</v>
      </c>
      <c r="AJ120" s="280">
        <f t="shared" si="1602"/>
        <v>0</v>
      </c>
      <c r="AK120" s="280">
        <f t="shared" si="1602"/>
        <v>0</v>
      </c>
      <c r="AL120" s="280">
        <f t="shared" si="1602"/>
        <v>0</v>
      </c>
      <c r="AM120" s="286">
        <f t="shared" si="1602"/>
        <v>0</v>
      </c>
      <c r="AN120" s="297">
        <f t="shared" ref="AN120" si="1603">IF($M120="In (zvyšuje náklady)",0,X120)</f>
        <v>0</v>
      </c>
      <c r="AO120" s="297">
        <f t="shared" ref="AO120" si="1604">IF($M120="In (zvyšuje náklady)",0,Y120)</f>
        <v>0</v>
      </c>
      <c r="AP120" s="297">
        <f t="shared" ref="AP120" si="1605">IF($M120="In (zvyšuje náklady)",0,Z120)</f>
        <v>0</v>
      </c>
      <c r="AQ120" s="297">
        <f t="shared" ref="AQ120" si="1606">IF($M120="In (zvyšuje náklady)",0,AA120)</f>
        <v>0</v>
      </c>
      <c r="AR120" s="297">
        <f t="shared" ref="AR120" si="1607">IF($M120="In (zvyšuje náklady)",0,AB120)</f>
        <v>0</v>
      </c>
      <c r="AS120" s="297">
        <f t="shared" ref="AS120" si="1608">IF($M120="In (zvyšuje náklady)",0,AC120)</f>
        <v>0</v>
      </c>
      <c r="AT120" s="297">
        <f t="shared" ref="AT120" si="1609">IF($M120="In (zvyšuje náklady)",0,AD120)</f>
        <v>0</v>
      </c>
      <c r="AU120" s="295">
        <f t="shared" ref="AU120" si="1610">IF($M120="In (zvyšuje náklady)",0,AE120)</f>
        <v>0</v>
      </c>
      <c r="AV120" s="281">
        <f t="shared" ref="AV120:BB120" si="1611">IF($L120&gt;0,AF120,0)</f>
        <v>0</v>
      </c>
      <c r="AW120" s="280">
        <f t="shared" ref="AW120:AY120" si="1612">IF($L120&gt;0,$L120*AV120,0)</f>
        <v>0</v>
      </c>
      <c r="AX120" s="280">
        <f t="shared" si="1611"/>
        <v>0</v>
      </c>
      <c r="AY120" s="280">
        <f t="shared" si="1612"/>
        <v>0</v>
      </c>
      <c r="AZ120" s="280">
        <f t="shared" si="1611"/>
        <v>0</v>
      </c>
      <c r="BA120" s="280">
        <f t="shared" ref="BA120" si="1613">IF($L120&gt;0,$L120*AZ120,0)</f>
        <v>0</v>
      </c>
      <c r="BB120" s="280">
        <f t="shared" si="1611"/>
        <v>0</v>
      </c>
      <c r="BC120" s="286">
        <f t="shared" ref="BC120" si="1614">IF($L120&gt;0,$L120*BB120,0)</f>
        <v>0</v>
      </c>
      <c r="BD120" s="281">
        <f t="shared" ref="BD120" si="1615">IF($L120&gt;0,AN120,0)</f>
        <v>0</v>
      </c>
      <c r="BE120" s="280">
        <f t="shared" ref="BE120" si="1616">IF($L120&gt;0,$L120*BD120,0)</f>
        <v>0</v>
      </c>
      <c r="BF120" s="280">
        <f t="shared" ref="BF120" si="1617">IF($L120&gt;0,AP120,0)</f>
        <v>0</v>
      </c>
      <c r="BG120" s="280">
        <f t="shared" ref="BG120" si="1618">IF($L120&gt;0,$L120*BF120,0)</f>
        <v>0</v>
      </c>
      <c r="BH120" s="280">
        <f t="shared" ref="BH120" si="1619">IF($L120&gt;0,AR120,0)</f>
        <v>0</v>
      </c>
      <c r="BI120" s="280">
        <f t="shared" ref="BI120" si="1620">IF($L120&gt;0,$L120*BH120,0)</f>
        <v>0</v>
      </c>
      <c r="BJ120" s="280">
        <f t="shared" ref="BJ120" si="1621">IF($L120&gt;0,AT120,0)</f>
        <v>0</v>
      </c>
      <c r="BK120" s="286">
        <f t="shared" ref="BK120" si="1622">IF($L120&gt;0,$L120*BJ120,0)</f>
        <v>0</v>
      </c>
      <c r="BL120" s="305">
        <f>IF(F120=vstupy!F$6,"1",0)</f>
        <v>0</v>
      </c>
      <c r="BM120" s="281">
        <f t="shared" ref="BM120" si="1623">IF($BL120="1",AF120,0)</f>
        <v>0</v>
      </c>
      <c r="BN120" s="280">
        <f t="shared" ref="BN120" si="1624">IF($BL120="1",AG120,0)</f>
        <v>0</v>
      </c>
      <c r="BO120" s="280">
        <f t="shared" ref="BO120" si="1625">IF($BL120="1",AH120,0)</f>
        <v>0</v>
      </c>
      <c r="BP120" s="280">
        <f t="shared" ref="BP120" si="1626">IF($BL120="1",AI120,0)</f>
        <v>0</v>
      </c>
      <c r="BQ120" s="280">
        <f t="shared" ref="BQ120" si="1627">IF($BL120="1",AJ120,0)</f>
        <v>0</v>
      </c>
      <c r="BR120" s="280">
        <f t="shared" ref="BR120" si="1628">IF($BL120="1",AK120,0)</f>
        <v>0</v>
      </c>
      <c r="BS120" s="280">
        <f t="shared" ref="BS120" si="1629">IF($BL120="1",AL120,0)</f>
        <v>0</v>
      </c>
      <c r="BT120" s="286">
        <f t="shared" ref="BT120" si="1630">IF($BL120="1",AM120,0)</f>
        <v>0</v>
      </c>
      <c r="BU120" s="281">
        <f t="shared" ref="BU120" si="1631">IF($BL120="1",AN120,0)</f>
        <v>0</v>
      </c>
      <c r="BV120" s="270">
        <f t="shared" ref="BV120" si="1632">IF($BL120="1",AO120,0)</f>
        <v>0</v>
      </c>
      <c r="BW120" s="270">
        <f t="shared" ref="BW120" si="1633">IF($BL120="1",AP120,0)</f>
        <v>0</v>
      </c>
      <c r="BX120" s="270">
        <f t="shared" ref="BX120" si="1634">IF($BL120="1",AQ120,0)</f>
        <v>0</v>
      </c>
      <c r="BY120" s="270">
        <f t="shared" ref="BY120" si="1635">IF($BL120="1",AR120,0)</f>
        <v>0</v>
      </c>
      <c r="BZ120" s="270">
        <f t="shared" ref="BZ120" si="1636">IF($BL120="1",AS120,0)</f>
        <v>0</v>
      </c>
      <c r="CA120" s="270">
        <f t="shared" ref="CA120" si="1637">IF($BL120="1",AT120,0)</f>
        <v>0</v>
      </c>
      <c r="CB120" s="271">
        <f t="shared" ref="CB120" si="1638">IF($BL120="1",AU120,0)</f>
        <v>0</v>
      </c>
      <c r="CC120" s="281">
        <f>IFERROR(IF($X120="N/A",Z120+AB120+AD120,X120+Z120+AB120+AD120),0)</f>
        <v>1.1111111111111112</v>
      </c>
      <c r="CD120" s="286">
        <f>Y120+AA120+AC120+AE120</f>
        <v>50</v>
      </c>
    </row>
    <row r="121" spans="2:82" ht="12.6" customHeight="1" x14ac:dyDescent="0.25">
      <c r="B121" s="352"/>
      <c r="C121" s="334"/>
      <c r="D121" s="313"/>
      <c r="E121" s="313"/>
      <c r="F121" s="313"/>
      <c r="G121" s="330"/>
      <c r="H121" s="313"/>
      <c r="I121" s="313"/>
      <c r="J121" s="315"/>
      <c r="K121" s="313"/>
      <c r="L121" s="315"/>
      <c r="M121" s="313"/>
      <c r="N121" s="313"/>
      <c r="O121" s="313"/>
      <c r="P121" s="316"/>
      <c r="Q121" s="314"/>
      <c r="R121" s="312"/>
      <c r="S121" s="313"/>
      <c r="T121" s="153" t="s">
        <v>51</v>
      </c>
      <c r="U121" s="227">
        <f>IFERROR(VLOOKUP(T121,[1]vstupy!$B$2:$C$12,2,FALSE),0)</f>
        <v>0</v>
      </c>
      <c r="V121" s="314"/>
      <c r="W121" s="339"/>
      <c r="X121" s="336"/>
      <c r="Y121" s="309"/>
      <c r="Z121" s="309"/>
      <c r="AA121" s="309"/>
      <c r="AB121" s="309"/>
      <c r="AC121" s="309"/>
      <c r="AD121" s="309"/>
      <c r="AE121" s="351"/>
      <c r="AF121" s="281"/>
      <c r="AG121" s="280"/>
      <c r="AH121" s="280"/>
      <c r="AI121" s="280"/>
      <c r="AJ121" s="280"/>
      <c r="AK121" s="280"/>
      <c r="AL121" s="280"/>
      <c r="AM121" s="286"/>
      <c r="AN121" s="270"/>
      <c r="AO121" s="270"/>
      <c r="AP121" s="270"/>
      <c r="AQ121" s="270"/>
      <c r="AR121" s="270"/>
      <c r="AS121" s="270"/>
      <c r="AT121" s="270"/>
      <c r="AU121" s="296"/>
      <c r="AV121" s="281"/>
      <c r="AW121" s="280"/>
      <c r="AX121" s="280"/>
      <c r="AY121" s="280"/>
      <c r="AZ121" s="280"/>
      <c r="BA121" s="280"/>
      <c r="BB121" s="280"/>
      <c r="BC121" s="286"/>
      <c r="BD121" s="281"/>
      <c r="BE121" s="280"/>
      <c r="BF121" s="280"/>
      <c r="BG121" s="280"/>
      <c r="BH121" s="280"/>
      <c r="BI121" s="280"/>
      <c r="BJ121" s="280"/>
      <c r="BK121" s="286"/>
      <c r="BL121" s="305"/>
      <c r="BM121" s="281"/>
      <c r="BN121" s="280"/>
      <c r="BO121" s="280"/>
      <c r="BP121" s="280"/>
      <c r="BQ121" s="280"/>
      <c r="BR121" s="280"/>
      <c r="BS121" s="280"/>
      <c r="BT121" s="286"/>
      <c r="BU121" s="281"/>
      <c r="BV121" s="270"/>
      <c r="BW121" s="270"/>
      <c r="BX121" s="270"/>
      <c r="BY121" s="270"/>
      <c r="BZ121" s="270"/>
      <c r="CA121" s="270"/>
      <c r="CB121" s="271"/>
      <c r="CC121" s="281"/>
      <c r="CD121" s="286"/>
    </row>
    <row r="122" spans="2:82" ht="12.6" customHeight="1" x14ac:dyDescent="0.25">
      <c r="B122" s="352"/>
      <c r="C122" s="334"/>
      <c r="D122" s="313"/>
      <c r="E122" s="313"/>
      <c r="F122" s="313"/>
      <c r="G122" s="330"/>
      <c r="H122" s="313"/>
      <c r="I122" s="313"/>
      <c r="J122" s="315"/>
      <c r="K122" s="313"/>
      <c r="L122" s="315"/>
      <c r="M122" s="313"/>
      <c r="N122" s="313"/>
      <c r="O122" s="313"/>
      <c r="P122" s="316"/>
      <c r="Q122" s="314"/>
      <c r="R122" s="312"/>
      <c r="S122" s="313"/>
      <c r="T122" s="153" t="s">
        <v>51</v>
      </c>
      <c r="U122" s="227">
        <f>IFERROR(VLOOKUP(T122,[1]vstupy!$B$2:$C$12,2,FALSE),0)</f>
        <v>0</v>
      </c>
      <c r="V122" s="314"/>
      <c r="W122" s="339"/>
      <c r="X122" s="337"/>
      <c r="Y122" s="309"/>
      <c r="Z122" s="309"/>
      <c r="AA122" s="309"/>
      <c r="AB122" s="309"/>
      <c r="AC122" s="309"/>
      <c r="AD122" s="309"/>
      <c r="AE122" s="351"/>
      <c r="AF122" s="281"/>
      <c r="AG122" s="280"/>
      <c r="AH122" s="280"/>
      <c r="AI122" s="280"/>
      <c r="AJ122" s="280"/>
      <c r="AK122" s="280"/>
      <c r="AL122" s="280"/>
      <c r="AM122" s="286"/>
      <c r="AN122" s="270"/>
      <c r="AO122" s="270"/>
      <c r="AP122" s="270"/>
      <c r="AQ122" s="270"/>
      <c r="AR122" s="270"/>
      <c r="AS122" s="270"/>
      <c r="AT122" s="270"/>
      <c r="AU122" s="296"/>
      <c r="AV122" s="281"/>
      <c r="AW122" s="280"/>
      <c r="AX122" s="280"/>
      <c r="AY122" s="280"/>
      <c r="AZ122" s="280"/>
      <c r="BA122" s="280"/>
      <c r="BB122" s="280"/>
      <c r="BC122" s="286"/>
      <c r="BD122" s="281"/>
      <c r="BE122" s="280"/>
      <c r="BF122" s="280"/>
      <c r="BG122" s="280"/>
      <c r="BH122" s="280"/>
      <c r="BI122" s="280"/>
      <c r="BJ122" s="280"/>
      <c r="BK122" s="286"/>
      <c r="BL122" s="305"/>
      <c r="BM122" s="281"/>
      <c r="BN122" s="280"/>
      <c r="BO122" s="280"/>
      <c r="BP122" s="280"/>
      <c r="BQ122" s="280"/>
      <c r="BR122" s="280"/>
      <c r="BS122" s="280"/>
      <c r="BT122" s="286"/>
      <c r="BU122" s="281"/>
      <c r="BV122" s="270"/>
      <c r="BW122" s="270"/>
      <c r="BX122" s="270"/>
      <c r="BY122" s="270"/>
      <c r="BZ122" s="270"/>
      <c r="CA122" s="270"/>
      <c r="CB122" s="271"/>
      <c r="CC122" s="281"/>
      <c r="CD122" s="286"/>
    </row>
    <row r="123" spans="2:82" ht="12.6" customHeight="1" x14ac:dyDescent="0.25">
      <c r="B123" s="352">
        <v>39</v>
      </c>
      <c r="C123" s="334" t="s">
        <v>250</v>
      </c>
      <c r="D123" s="313" t="s">
        <v>260</v>
      </c>
      <c r="E123" s="313" t="s">
        <v>274</v>
      </c>
      <c r="F123" s="313" t="s">
        <v>181</v>
      </c>
      <c r="G123" s="330">
        <v>45078</v>
      </c>
      <c r="H123" s="313" t="s">
        <v>300</v>
      </c>
      <c r="I123" s="321">
        <v>1</v>
      </c>
      <c r="J123" s="315">
        <f t="shared" ref="J123" si="1639">IF(I123="N",0,I123)</f>
        <v>1</v>
      </c>
      <c r="K123" s="313" t="s">
        <v>305</v>
      </c>
      <c r="L123" s="315">
        <f t="shared" si="1121"/>
        <v>0</v>
      </c>
      <c r="M123" s="313" t="s">
        <v>307</v>
      </c>
      <c r="N123" s="313"/>
      <c r="O123" s="313">
        <v>100</v>
      </c>
      <c r="P123" s="316"/>
      <c r="Q123" s="314" t="s">
        <v>50</v>
      </c>
      <c r="R123" s="312">
        <f>VLOOKUP(Q123,vstupy!$B$17:$C$27,2,FALSE)</f>
        <v>0</v>
      </c>
      <c r="S123" s="313"/>
      <c r="T123" s="153" t="s">
        <v>51</v>
      </c>
      <c r="U123" s="227">
        <f>IFERROR(VLOOKUP(T123,[1]vstupy!$B$2:$C$12,2,FALSE),0)</f>
        <v>0</v>
      </c>
      <c r="V123" s="314" t="s">
        <v>50</v>
      </c>
      <c r="W123" s="338">
        <f>VLOOKUP(V123,vstupy!$B$17:$C$27,2,FALSE)</f>
        <v>0</v>
      </c>
      <c r="X123" s="336">
        <f t="shared" ref="X123" si="1640">IFERROR(IF(J123=0,"N",N123/I123),0)</f>
        <v>0</v>
      </c>
      <c r="Y123" s="308">
        <f t="shared" ref="Y123" si="1641">N123</f>
        <v>0</v>
      </c>
      <c r="Z123" s="308">
        <f t="shared" ref="Z123" si="1642">IFERROR(IF(J123=0,"N",O123/I123),0)</f>
        <v>100</v>
      </c>
      <c r="AA123" s="308">
        <f t="shared" ref="AA123" si="1643">O123</f>
        <v>100</v>
      </c>
      <c r="AB123" s="308">
        <f t="shared" ref="AB123" si="1644">P123*R123</f>
        <v>0</v>
      </c>
      <c r="AC123" s="308">
        <f t="shared" si="1038"/>
        <v>0</v>
      </c>
      <c r="AD123" s="349">
        <f t="shared" ref="AD123" si="1645">IF(S123&gt;0,IF(W123&gt;0,($G$6/160)*(S123/60)*W123,0),IF(W123&gt;0,($G$6/160)*((U123+U124+U125)/60)*W123,0))</f>
        <v>0</v>
      </c>
      <c r="AE123" s="350">
        <f t="shared" si="994"/>
        <v>0</v>
      </c>
      <c r="AF123" s="281">
        <f>IF($M123="In (zvyšuje náklady)",X123,0)</f>
        <v>0</v>
      </c>
      <c r="AG123" s="280">
        <f t="shared" ref="AG123:AM123" si="1646">IF($M123="In (zvyšuje náklady)",Y123,0)</f>
        <v>0</v>
      </c>
      <c r="AH123" s="280">
        <f t="shared" si="1646"/>
        <v>100</v>
      </c>
      <c r="AI123" s="280">
        <f t="shared" si="1646"/>
        <v>100</v>
      </c>
      <c r="AJ123" s="280">
        <f t="shared" si="1646"/>
        <v>0</v>
      </c>
      <c r="AK123" s="280">
        <f t="shared" si="1646"/>
        <v>0</v>
      </c>
      <c r="AL123" s="280">
        <f t="shared" si="1646"/>
        <v>0</v>
      </c>
      <c r="AM123" s="286">
        <f t="shared" si="1646"/>
        <v>0</v>
      </c>
      <c r="AN123" s="297">
        <f t="shared" ref="AN123" si="1647">IF($M123="In (zvyšuje náklady)",0,X123)</f>
        <v>0</v>
      </c>
      <c r="AO123" s="297">
        <f t="shared" ref="AO123" si="1648">IF($M123="In (zvyšuje náklady)",0,Y123)</f>
        <v>0</v>
      </c>
      <c r="AP123" s="297">
        <f t="shared" ref="AP123" si="1649">IF($M123="In (zvyšuje náklady)",0,Z123)</f>
        <v>0</v>
      </c>
      <c r="AQ123" s="297">
        <f t="shared" ref="AQ123" si="1650">IF($M123="In (zvyšuje náklady)",0,AA123)</f>
        <v>0</v>
      </c>
      <c r="AR123" s="297">
        <f t="shared" ref="AR123" si="1651">IF($M123="In (zvyšuje náklady)",0,AB123)</f>
        <v>0</v>
      </c>
      <c r="AS123" s="297">
        <f t="shared" ref="AS123" si="1652">IF($M123="In (zvyšuje náklady)",0,AC123)</f>
        <v>0</v>
      </c>
      <c r="AT123" s="297">
        <f t="shared" ref="AT123" si="1653">IF($M123="In (zvyšuje náklady)",0,AD123)</f>
        <v>0</v>
      </c>
      <c r="AU123" s="295">
        <f t="shared" ref="AU123" si="1654">IF($M123="In (zvyšuje náklady)",0,AE123)</f>
        <v>0</v>
      </c>
      <c r="AV123" s="281">
        <f t="shared" ref="AV123:BB123" si="1655">IF($L123&gt;0,AF123,0)</f>
        <v>0</v>
      </c>
      <c r="AW123" s="280">
        <f t="shared" ref="AW123:AY123" si="1656">IF($L123&gt;0,$L123*AV123,0)</f>
        <v>0</v>
      </c>
      <c r="AX123" s="280">
        <f t="shared" si="1655"/>
        <v>0</v>
      </c>
      <c r="AY123" s="280">
        <f t="shared" si="1656"/>
        <v>0</v>
      </c>
      <c r="AZ123" s="280">
        <f t="shared" si="1655"/>
        <v>0</v>
      </c>
      <c r="BA123" s="280">
        <f t="shared" ref="BA123" si="1657">IF($L123&gt;0,$L123*AZ123,0)</f>
        <v>0</v>
      </c>
      <c r="BB123" s="280">
        <f t="shared" si="1655"/>
        <v>0</v>
      </c>
      <c r="BC123" s="286">
        <f t="shared" ref="BC123" si="1658">IF($L123&gt;0,$L123*BB123,0)</f>
        <v>0</v>
      </c>
      <c r="BD123" s="281">
        <f t="shared" ref="BD123" si="1659">IF($L123&gt;0,AN123,0)</f>
        <v>0</v>
      </c>
      <c r="BE123" s="280">
        <f t="shared" ref="BE123" si="1660">IF($L123&gt;0,$L123*BD123,0)</f>
        <v>0</v>
      </c>
      <c r="BF123" s="280">
        <f t="shared" ref="BF123" si="1661">IF($L123&gt;0,AP123,0)</f>
        <v>0</v>
      </c>
      <c r="BG123" s="280">
        <f t="shared" ref="BG123" si="1662">IF($L123&gt;0,$L123*BF123,0)</f>
        <v>0</v>
      </c>
      <c r="BH123" s="280">
        <f t="shared" ref="BH123" si="1663">IF($L123&gt;0,AR123,0)</f>
        <v>0</v>
      </c>
      <c r="BI123" s="280">
        <f t="shared" ref="BI123" si="1664">IF($L123&gt;0,$L123*BH123,0)</f>
        <v>0</v>
      </c>
      <c r="BJ123" s="280">
        <f t="shared" ref="BJ123" si="1665">IF($L123&gt;0,AT123,0)</f>
        <v>0</v>
      </c>
      <c r="BK123" s="286">
        <f t="shared" ref="BK123" si="1666">IF($L123&gt;0,$L123*BJ123,0)</f>
        <v>0</v>
      </c>
      <c r="BL123" s="305">
        <f>IF(F123=vstupy!F$6,"1",0)</f>
        <v>0</v>
      </c>
      <c r="BM123" s="281">
        <f t="shared" ref="BM123" si="1667">IF($BL123="1",AF123,0)</f>
        <v>0</v>
      </c>
      <c r="BN123" s="280">
        <f t="shared" ref="BN123" si="1668">IF($BL123="1",AG123,0)</f>
        <v>0</v>
      </c>
      <c r="BO123" s="280">
        <f t="shared" ref="BO123" si="1669">IF($BL123="1",AH123,0)</f>
        <v>0</v>
      </c>
      <c r="BP123" s="280">
        <f t="shared" ref="BP123" si="1670">IF($BL123="1",AI123,0)</f>
        <v>0</v>
      </c>
      <c r="BQ123" s="280">
        <f t="shared" ref="BQ123" si="1671">IF($BL123="1",AJ123,0)</f>
        <v>0</v>
      </c>
      <c r="BR123" s="280">
        <f t="shared" ref="BR123" si="1672">IF($BL123="1",AK123,0)</f>
        <v>0</v>
      </c>
      <c r="BS123" s="280">
        <f t="shared" ref="BS123" si="1673">IF($BL123="1",AL123,0)</f>
        <v>0</v>
      </c>
      <c r="BT123" s="286">
        <f t="shared" ref="BT123" si="1674">IF($BL123="1",AM123,0)</f>
        <v>0</v>
      </c>
      <c r="BU123" s="281">
        <f t="shared" ref="BU123" si="1675">IF($BL123="1",AN123,0)</f>
        <v>0</v>
      </c>
      <c r="BV123" s="270">
        <f t="shared" ref="BV123" si="1676">IF($BL123="1",AO123,0)</f>
        <v>0</v>
      </c>
      <c r="BW123" s="270">
        <f t="shared" ref="BW123" si="1677">IF($BL123="1",AP123,0)</f>
        <v>0</v>
      </c>
      <c r="BX123" s="270">
        <f t="shared" ref="BX123" si="1678">IF($BL123="1",AQ123,0)</f>
        <v>0</v>
      </c>
      <c r="BY123" s="270">
        <f t="shared" ref="BY123" si="1679">IF($BL123="1",AR123,0)</f>
        <v>0</v>
      </c>
      <c r="BZ123" s="270">
        <f t="shared" ref="BZ123" si="1680">IF($BL123="1",AS123,0)</f>
        <v>0</v>
      </c>
      <c r="CA123" s="270">
        <f t="shared" ref="CA123" si="1681">IF($BL123="1",AT123,0)</f>
        <v>0</v>
      </c>
      <c r="CB123" s="271">
        <f t="shared" ref="CB123" si="1682">IF($BL123="1",AU123,0)</f>
        <v>0</v>
      </c>
      <c r="CC123" s="281">
        <f>IFERROR(IF($X123="N/A",Z123+AB123+AD123,X123+Z123+AB123+AD123),0)</f>
        <v>100</v>
      </c>
      <c r="CD123" s="286">
        <f>Y123+AA123+AC123+AE123</f>
        <v>100</v>
      </c>
    </row>
    <row r="124" spans="2:82" ht="12.6" customHeight="1" x14ac:dyDescent="0.25">
      <c r="B124" s="352"/>
      <c r="C124" s="334"/>
      <c r="D124" s="313"/>
      <c r="E124" s="313"/>
      <c r="F124" s="313"/>
      <c r="G124" s="330"/>
      <c r="H124" s="313"/>
      <c r="I124" s="321"/>
      <c r="J124" s="315"/>
      <c r="K124" s="313"/>
      <c r="L124" s="315"/>
      <c r="M124" s="313"/>
      <c r="N124" s="313"/>
      <c r="O124" s="313"/>
      <c r="P124" s="316"/>
      <c r="Q124" s="314"/>
      <c r="R124" s="312"/>
      <c r="S124" s="313"/>
      <c r="T124" s="153" t="s">
        <v>51</v>
      </c>
      <c r="U124" s="227">
        <f>IFERROR(VLOOKUP(T124,[1]vstupy!$B$2:$C$12,2,FALSE),0)</f>
        <v>0</v>
      </c>
      <c r="V124" s="314"/>
      <c r="W124" s="339"/>
      <c r="X124" s="336"/>
      <c r="Y124" s="309"/>
      <c r="Z124" s="309"/>
      <c r="AA124" s="309"/>
      <c r="AB124" s="309"/>
      <c r="AC124" s="309"/>
      <c r="AD124" s="309"/>
      <c r="AE124" s="351"/>
      <c r="AF124" s="281"/>
      <c r="AG124" s="280"/>
      <c r="AH124" s="280"/>
      <c r="AI124" s="280"/>
      <c r="AJ124" s="280"/>
      <c r="AK124" s="280"/>
      <c r="AL124" s="280"/>
      <c r="AM124" s="286"/>
      <c r="AN124" s="270"/>
      <c r="AO124" s="270"/>
      <c r="AP124" s="270"/>
      <c r="AQ124" s="270"/>
      <c r="AR124" s="270"/>
      <c r="AS124" s="270"/>
      <c r="AT124" s="270"/>
      <c r="AU124" s="296"/>
      <c r="AV124" s="281"/>
      <c r="AW124" s="280"/>
      <c r="AX124" s="280"/>
      <c r="AY124" s="280"/>
      <c r="AZ124" s="280"/>
      <c r="BA124" s="280"/>
      <c r="BB124" s="280"/>
      <c r="BC124" s="286"/>
      <c r="BD124" s="281"/>
      <c r="BE124" s="280"/>
      <c r="BF124" s="280"/>
      <c r="BG124" s="280"/>
      <c r="BH124" s="280"/>
      <c r="BI124" s="280"/>
      <c r="BJ124" s="280"/>
      <c r="BK124" s="286"/>
      <c r="BL124" s="305"/>
      <c r="BM124" s="281"/>
      <c r="BN124" s="280"/>
      <c r="BO124" s="280"/>
      <c r="BP124" s="280"/>
      <c r="BQ124" s="280"/>
      <c r="BR124" s="280"/>
      <c r="BS124" s="280"/>
      <c r="BT124" s="286"/>
      <c r="BU124" s="281"/>
      <c r="BV124" s="270"/>
      <c r="BW124" s="270"/>
      <c r="BX124" s="270"/>
      <c r="BY124" s="270"/>
      <c r="BZ124" s="270"/>
      <c r="CA124" s="270"/>
      <c r="CB124" s="271"/>
      <c r="CC124" s="281"/>
      <c r="CD124" s="286"/>
    </row>
    <row r="125" spans="2:82" ht="12.6" customHeight="1" x14ac:dyDescent="0.25">
      <c r="B125" s="352"/>
      <c r="C125" s="334"/>
      <c r="D125" s="313"/>
      <c r="E125" s="313"/>
      <c r="F125" s="313"/>
      <c r="G125" s="330"/>
      <c r="H125" s="313"/>
      <c r="I125" s="321"/>
      <c r="J125" s="315"/>
      <c r="K125" s="313"/>
      <c r="L125" s="315"/>
      <c r="M125" s="313"/>
      <c r="N125" s="313"/>
      <c r="O125" s="313"/>
      <c r="P125" s="316"/>
      <c r="Q125" s="314"/>
      <c r="R125" s="312"/>
      <c r="S125" s="313"/>
      <c r="T125" s="153" t="s">
        <v>51</v>
      </c>
      <c r="U125" s="227">
        <f>IFERROR(VLOOKUP(T125,[1]vstupy!$B$2:$C$12,2,FALSE),0)</f>
        <v>0</v>
      </c>
      <c r="V125" s="314"/>
      <c r="W125" s="339"/>
      <c r="X125" s="337"/>
      <c r="Y125" s="309"/>
      <c r="Z125" s="309"/>
      <c r="AA125" s="309"/>
      <c r="AB125" s="309"/>
      <c r="AC125" s="309"/>
      <c r="AD125" s="309"/>
      <c r="AE125" s="351"/>
      <c r="AF125" s="281"/>
      <c r="AG125" s="280"/>
      <c r="AH125" s="280"/>
      <c r="AI125" s="280"/>
      <c r="AJ125" s="280"/>
      <c r="AK125" s="280"/>
      <c r="AL125" s="280"/>
      <c r="AM125" s="286"/>
      <c r="AN125" s="270"/>
      <c r="AO125" s="270"/>
      <c r="AP125" s="270"/>
      <c r="AQ125" s="270"/>
      <c r="AR125" s="270"/>
      <c r="AS125" s="270"/>
      <c r="AT125" s="270"/>
      <c r="AU125" s="296"/>
      <c r="AV125" s="281"/>
      <c r="AW125" s="280"/>
      <c r="AX125" s="280"/>
      <c r="AY125" s="280"/>
      <c r="AZ125" s="280"/>
      <c r="BA125" s="280"/>
      <c r="BB125" s="280"/>
      <c r="BC125" s="286"/>
      <c r="BD125" s="281"/>
      <c r="BE125" s="280"/>
      <c r="BF125" s="280"/>
      <c r="BG125" s="280"/>
      <c r="BH125" s="280"/>
      <c r="BI125" s="280"/>
      <c r="BJ125" s="280"/>
      <c r="BK125" s="286"/>
      <c r="BL125" s="305"/>
      <c r="BM125" s="281"/>
      <c r="BN125" s="280"/>
      <c r="BO125" s="280"/>
      <c r="BP125" s="280"/>
      <c r="BQ125" s="280"/>
      <c r="BR125" s="280"/>
      <c r="BS125" s="280"/>
      <c r="BT125" s="286"/>
      <c r="BU125" s="281"/>
      <c r="BV125" s="270"/>
      <c r="BW125" s="270"/>
      <c r="BX125" s="270"/>
      <c r="BY125" s="270"/>
      <c r="BZ125" s="270"/>
      <c r="CA125" s="270"/>
      <c r="CB125" s="271"/>
      <c r="CC125" s="281"/>
      <c r="CD125" s="286"/>
    </row>
    <row r="126" spans="2:82" ht="12.6" customHeight="1" x14ac:dyDescent="0.25">
      <c r="B126" s="352">
        <v>40</v>
      </c>
      <c r="C126" s="334" t="s">
        <v>251</v>
      </c>
      <c r="D126" s="313" t="s">
        <v>262</v>
      </c>
      <c r="E126" s="334" t="s">
        <v>291</v>
      </c>
      <c r="F126" s="313" t="s">
        <v>181</v>
      </c>
      <c r="G126" s="330">
        <v>45078</v>
      </c>
      <c r="H126" s="313" t="s">
        <v>298</v>
      </c>
      <c r="I126" s="313">
        <v>45</v>
      </c>
      <c r="J126" s="315">
        <f t="shared" ref="J126" si="1683">IF(I126="N",0,I126)</f>
        <v>45</v>
      </c>
      <c r="K126" s="313" t="s">
        <v>305</v>
      </c>
      <c r="L126" s="315">
        <f t="shared" si="1121"/>
        <v>0</v>
      </c>
      <c r="M126" s="313" t="s">
        <v>306</v>
      </c>
      <c r="N126" s="313"/>
      <c r="O126" s="313">
        <v>300</v>
      </c>
      <c r="P126" s="316"/>
      <c r="Q126" s="314" t="s">
        <v>50</v>
      </c>
      <c r="R126" s="312">
        <f>VLOOKUP(Q126,vstupy!$B$17:$C$27,2,FALSE)</f>
        <v>0</v>
      </c>
      <c r="S126" s="313"/>
      <c r="T126" s="153" t="s">
        <v>51</v>
      </c>
      <c r="U126" s="227">
        <f>IFERROR(VLOOKUP(T126,[1]vstupy!$B$2:$C$12,2,FALSE),0)</f>
        <v>0</v>
      </c>
      <c r="V126" s="314" t="s">
        <v>50</v>
      </c>
      <c r="W126" s="338">
        <f>VLOOKUP(V126,vstupy!$B$17:$C$27,2,FALSE)</f>
        <v>0</v>
      </c>
      <c r="X126" s="336">
        <f t="shared" ref="X126" si="1684">IFERROR(IF(J126=0,"N",N126/I126),0)</f>
        <v>0</v>
      </c>
      <c r="Y126" s="308">
        <f t="shared" ref="Y126" si="1685">N126</f>
        <v>0</v>
      </c>
      <c r="Z126" s="308">
        <f t="shared" ref="Z126" si="1686">IFERROR(IF(J126=0,"N",O126/I126),0)</f>
        <v>6.666666666666667</v>
      </c>
      <c r="AA126" s="308">
        <f t="shared" ref="AA126" si="1687">O126</f>
        <v>300</v>
      </c>
      <c r="AB126" s="308">
        <f t="shared" ref="AB126" si="1688">P126*R126</f>
        <v>0</v>
      </c>
      <c r="AC126" s="308">
        <f t="shared" si="1038"/>
        <v>0</v>
      </c>
      <c r="AD126" s="349">
        <f t="shared" ref="AD126" si="1689">IF(S126&gt;0,IF(W126&gt;0,($G$6/160)*(S126/60)*W126,0),IF(W126&gt;0,($G$6/160)*((U126+U127+U128)/60)*W126,0))</f>
        <v>0</v>
      </c>
      <c r="AE126" s="350">
        <f t="shared" si="994"/>
        <v>0</v>
      </c>
      <c r="AF126" s="281">
        <f>IF($M126="In (zvyšuje náklady)",X126,0)</f>
        <v>0</v>
      </c>
      <c r="AG126" s="280">
        <f t="shared" ref="AG126:AM126" si="1690">IF($M126="In (zvyšuje náklady)",Y126,0)</f>
        <v>0</v>
      </c>
      <c r="AH126" s="280">
        <f t="shared" si="1690"/>
        <v>0</v>
      </c>
      <c r="AI126" s="280">
        <f t="shared" si="1690"/>
        <v>0</v>
      </c>
      <c r="AJ126" s="280">
        <f t="shared" si="1690"/>
        <v>0</v>
      </c>
      <c r="AK126" s="280">
        <f t="shared" si="1690"/>
        <v>0</v>
      </c>
      <c r="AL126" s="280">
        <f t="shared" si="1690"/>
        <v>0</v>
      </c>
      <c r="AM126" s="286">
        <f t="shared" si="1690"/>
        <v>0</v>
      </c>
      <c r="AN126" s="297">
        <f t="shared" ref="AN126" si="1691">IF($M126="In (zvyšuje náklady)",0,X126)</f>
        <v>0</v>
      </c>
      <c r="AO126" s="297">
        <f t="shared" ref="AO126" si="1692">IF($M126="In (zvyšuje náklady)",0,Y126)</f>
        <v>0</v>
      </c>
      <c r="AP126" s="297">
        <f t="shared" ref="AP126" si="1693">IF($M126="In (zvyšuje náklady)",0,Z126)</f>
        <v>6.666666666666667</v>
      </c>
      <c r="AQ126" s="297">
        <f t="shared" ref="AQ126" si="1694">IF($M126="In (zvyšuje náklady)",0,AA126)</f>
        <v>300</v>
      </c>
      <c r="AR126" s="297">
        <f t="shared" ref="AR126" si="1695">IF($M126="In (zvyšuje náklady)",0,AB126)</f>
        <v>0</v>
      </c>
      <c r="AS126" s="297">
        <f t="shared" ref="AS126" si="1696">IF($M126="In (zvyšuje náklady)",0,AC126)</f>
        <v>0</v>
      </c>
      <c r="AT126" s="297">
        <f t="shared" ref="AT126" si="1697">IF($M126="In (zvyšuje náklady)",0,AD126)</f>
        <v>0</v>
      </c>
      <c r="AU126" s="295">
        <f t="shared" ref="AU126" si="1698">IF($M126="In (zvyšuje náklady)",0,AE126)</f>
        <v>0</v>
      </c>
      <c r="AV126" s="281">
        <f t="shared" ref="AV126:BB126" si="1699">IF($L126&gt;0,AF126,0)</f>
        <v>0</v>
      </c>
      <c r="AW126" s="280">
        <f t="shared" ref="AW126:AY126" si="1700">IF($L126&gt;0,$L126*AV126,0)</f>
        <v>0</v>
      </c>
      <c r="AX126" s="280">
        <f t="shared" si="1699"/>
        <v>0</v>
      </c>
      <c r="AY126" s="280">
        <f t="shared" si="1700"/>
        <v>0</v>
      </c>
      <c r="AZ126" s="280">
        <f t="shared" si="1699"/>
        <v>0</v>
      </c>
      <c r="BA126" s="280">
        <f t="shared" ref="BA126" si="1701">IF($L126&gt;0,$L126*AZ126,0)</f>
        <v>0</v>
      </c>
      <c r="BB126" s="280">
        <f t="shared" si="1699"/>
        <v>0</v>
      </c>
      <c r="BC126" s="286">
        <f t="shared" ref="BC126" si="1702">IF($L126&gt;0,$L126*BB126,0)</f>
        <v>0</v>
      </c>
      <c r="BD126" s="281">
        <f t="shared" ref="BD126" si="1703">IF($L126&gt;0,AN126,0)</f>
        <v>0</v>
      </c>
      <c r="BE126" s="280">
        <f t="shared" ref="BE126" si="1704">IF($L126&gt;0,$L126*BD126,0)</f>
        <v>0</v>
      </c>
      <c r="BF126" s="280">
        <f t="shared" ref="BF126" si="1705">IF($L126&gt;0,AP126,0)</f>
        <v>0</v>
      </c>
      <c r="BG126" s="280">
        <f t="shared" ref="BG126" si="1706">IF($L126&gt;0,$L126*BF126,0)</f>
        <v>0</v>
      </c>
      <c r="BH126" s="280">
        <f t="shared" ref="BH126" si="1707">IF($L126&gt;0,AR126,0)</f>
        <v>0</v>
      </c>
      <c r="BI126" s="280">
        <f t="shared" ref="BI126" si="1708">IF($L126&gt;0,$L126*BH126,0)</f>
        <v>0</v>
      </c>
      <c r="BJ126" s="280">
        <f t="shared" ref="BJ126" si="1709">IF($L126&gt;0,AT126,0)</f>
        <v>0</v>
      </c>
      <c r="BK126" s="286">
        <f t="shared" ref="BK126" si="1710">IF($L126&gt;0,$L126*BJ126,0)</f>
        <v>0</v>
      </c>
      <c r="BL126" s="305">
        <f>IF(F126=vstupy!F$6,"1",0)</f>
        <v>0</v>
      </c>
      <c r="BM126" s="281">
        <f t="shared" ref="BM126" si="1711">IF($BL126="1",AF126,0)</f>
        <v>0</v>
      </c>
      <c r="BN126" s="280">
        <f t="shared" ref="BN126" si="1712">IF($BL126="1",AG126,0)</f>
        <v>0</v>
      </c>
      <c r="BO126" s="280">
        <f t="shared" ref="BO126" si="1713">IF($BL126="1",AH126,0)</f>
        <v>0</v>
      </c>
      <c r="BP126" s="280">
        <f t="shared" ref="BP126" si="1714">IF($BL126="1",AI126,0)</f>
        <v>0</v>
      </c>
      <c r="BQ126" s="280">
        <f t="shared" ref="BQ126" si="1715">IF($BL126="1",AJ126,0)</f>
        <v>0</v>
      </c>
      <c r="BR126" s="280">
        <f t="shared" ref="BR126" si="1716">IF($BL126="1",AK126,0)</f>
        <v>0</v>
      </c>
      <c r="BS126" s="280">
        <f t="shared" ref="BS126" si="1717">IF($BL126="1",AL126,0)</f>
        <v>0</v>
      </c>
      <c r="BT126" s="286">
        <f t="shared" ref="BT126" si="1718">IF($BL126="1",AM126,0)</f>
        <v>0</v>
      </c>
      <c r="BU126" s="281">
        <f t="shared" ref="BU126" si="1719">IF($BL126="1",AN126,0)</f>
        <v>0</v>
      </c>
      <c r="BV126" s="270">
        <f t="shared" ref="BV126" si="1720">IF($BL126="1",AO126,0)</f>
        <v>0</v>
      </c>
      <c r="BW126" s="270">
        <f t="shared" ref="BW126" si="1721">IF($BL126="1",AP126,0)</f>
        <v>0</v>
      </c>
      <c r="BX126" s="270">
        <f t="shared" ref="BX126" si="1722">IF($BL126="1",AQ126,0)</f>
        <v>0</v>
      </c>
      <c r="BY126" s="270">
        <f t="shared" ref="BY126" si="1723">IF($BL126="1",AR126,0)</f>
        <v>0</v>
      </c>
      <c r="BZ126" s="270">
        <f t="shared" ref="BZ126" si="1724">IF($BL126="1",AS126,0)</f>
        <v>0</v>
      </c>
      <c r="CA126" s="270">
        <f t="shared" ref="CA126" si="1725">IF($BL126="1",AT126,0)</f>
        <v>0</v>
      </c>
      <c r="CB126" s="271">
        <f t="shared" ref="CB126" si="1726">IF($BL126="1",AU126,0)</f>
        <v>0</v>
      </c>
      <c r="CC126" s="281">
        <f>IFERROR(IF($X126="N/A",Z126+AB126+AD126,X126+Z126+AB126+AD126),0)</f>
        <v>6.666666666666667</v>
      </c>
      <c r="CD126" s="286">
        <f>Y126+AA126+AC126+AE126</f>
        <v>300</v>
      </c>
    </row>
    <row r="127" spans="2:82" ht="12.6" customHeight="1" x14ac:dyDescent="0.25">
      <c r="B127" s="352"/>
      <c r="C127" s="334"/>
      <c r="D127" s="313"/>
      <c r="E127" s="334"/>
      <c r="F127" s="313"/>
      <c r="G127" s="330"/>
      <c r="H127" s="313"/>
      <c r="I127" s="313"/>
      <c r="J127" s="315"/>
      <c r="K127" s="313"/>
      <c r="L127" s="315"/>
      <c r="M127" s="313"/>
      <c r="N127" s="313"/>
      <c r="O127" s="313"/>
      <c r="P127" s="316"/>
      <c r="Q127" s="314"/>
      <c r="R127" s="312"/>
      <c r="S127" s="313"/>
      <c r="T127" s="153" t="s">
        <v>51</v>
      </c>
      <c r="U127" s="227">
        <f>IFERROR(VLOOKUP(T127,[1]vstupy!$B$2:$C$12,2,FALSE),0)</f>
        <v>0</v>
      </c>
      <c r="V127" s="314"/>
      <c r="W127" s="339"/>
      <c r="X127" s="336"/>
      <c r="Y127" s="309"/>
      <c r="Z127" s="309"/>
      <c r="AA127" s="309"/>
      <c r="AB127" s="309"/>
      <c r="AC127" s="309"/>
      <c r="AD127" s="309"/>
      <c r="AE127" s="351"/>
      <c r="AF127" s="281"/>
      <c r="AG127" s="280"/>
      <c r="AH127" s="280"/>
      <c r="AI127" s="280"/>
      <c r="AJ127" s="280"/>
      <c r="AK127" s="280"/>
      <c r="AL127" s="280"/>
      <c r="AM127" s="286"/>
      <c r="AN127" s="270"/>
      <c r="AO127" s="270"/>
      <c r="AP127" s="270"/>
      <c r="AQ127" s="270"/>
      <c r="AR127" s="270"/>
      <c r="AS127" s="270"/>
      <c r="AT127" s="270"/>
      <c r="AU127" s="296"/>
      <c r="AV127" s="281"/>
      <c r="AW127" s="280"/>
      <c r="AX127" s="280"/>
      <c r="AY127" s="280"/>
      <c r="AZ127" s="280"/>
      <c r="BA127" s="280"/>
      <c r="BB127" s="280"/>
      <c r="BC127" s="286"/>
      <c r="BD127" s="281"/>
      <c r="BE127" s="280"/>
      <c r="BF127" s="280"/>
      <c r="BG127" s="280"/>
      <c r="BH127" s="280"/>
      <c r="BI127" s="280"/>
      <c r="BJ127" s="280"/>
      <c r="BK127" s="286"/>
      <c r="BL127" s="305"/>
      <c r="BM127" s="281"/>
      <c r="BN127" s="280"/>
      <c r="BO127" s="280"/>
      <c r="BP127" s="280"/>
      <c r="BQ127" s="280"/>
      <c r="BR127" s="280"/>
      <c r="BS127" s="280"/>
      <c r="BT127" s="286"/>
      <c r="BU127" s="281"/>
      <c r="BV127" s="270"/>
      <c r="BW127" s="270"/>
      <c r="BX127" s="270"/>
      <c r="BY127" s="270"/>
      <c r="BZ127" s="270"/>
      <c r="CA127" s="270"/>
      <c r="CB127" s="271"/>
      <c r="CC127" s="281"/>
      <c r="CD127" s="286"/>
    </row>
    <row r="128" spans="2:82" ht="12.6" customHeight="1" x14ac:dyDescent="0.25">
      <c r="B128" s="352"/>
      <c r="C128" s="334"/>
      <c r="D128" s="313"/>
      <c r="E128" s="334"/>
      <c r="F128" s="313"/>
      <c r="G128" s="330"/>
      <c r="H128" s="313"/>
      <c r="I128" s="313"/>
      <c r="J128" s="315"/>
      <c r="K128" s="313"/>
      <c r="L128" s="315"/>
      <c r="M128" s="313"/>
      <c r="N128" s="313"/>
      <c r="O128" s="313"/>
      <c r="P128" s="316"/>
      <c r="Q128" s="314"/>
      <c r="R128" s="312"/>
      <c r="S128" s="313"/>
      <c r="T128" s="153" t="s">
        <v>51</v>
      </c>
      <c r="U128" s="227">
        <f>IFERROR(VLOOKUP(T128,[1]vstupy!$B$2:$C$12,2,FALSE),0)</f>
        <v>0</v>
      </c>
      <c r="V128" s="314"/>
      <c r="W128" s="339"/>
      <c r="X128" s="337"/>
      <c r="Y128" s="309"/>
      <c r="Z128" s="309"/>
      <c r="AA128" s="309"/>
      <c r="AB128" s="309"/>
      <c r="AC128" s="309"/>
      <c r="AD128" s="309"/>
      <c r="AE128" s="351"/>
      <c r="AF128" s="281"/>
      <c r="AG128" s="280"/>
      <c r="AH128" s="280"/>
      <c r="AI128" s="280"/>
      <c r="AJ128" s="280"/>
      <c r="AK128" s="280"/>
      <c r="AL128" s="280"/>
      <c r="AM128" s="286"/>
      <c r="AN128" s="270"/>
      <c r="AO128" s="270"/>
      <c r="AP128" s="270"/>
      <c r="AQ128" s="270"/>
      <c r="AR128" s="270"/>
      <c r="AS128" s="270"/>
      <c r="AT128" s="270"/>
      <c r="AU128" s="296"/>
      <c r="AV128" s="281"/>
      <c r="AW128" s="280"/>
      <c r="AX128" s="280"/>
      <c r="AY128" s="280"/>
      <c r="AZ128" s="280"/>
      <c r="BA128" s="280"/>
      <c r="BB128" s="280"/>
      <c r="BC128" s="286"/>
      <c r="BD128" s="281"/>
      <c r="BE128" s="280"/>
      <c r="BF128" s="280"/>
      <c r="BG128" s="280"/>
      <c r="BH128" s="280"/>
      <c r="BI128" s="280"/>
      <c r="BJ128" s="280"/>
      <c r="BK128" s="286"/>
      <c r="BL128" s="305"/>
      <c r="BM128" s="281"/>
      <c r="BN128" s="280"/>
      <c r="BO128" s="280"/>
      <c r="BP128" s="280"/>
      <c r="BQ128" s="280"/>
      <c r="BR128" s="280"/>
      <c r="BS128" s="280"/>
      <c r="BT128" s="286"/>
      <c r="BU128" s="281"/>
      <c r="BV128" s="270"/>
      <c r="BW128" s="270"/>
      <c r="BX128" s="270"/>
      <c r="BY128" s="270"/>
      <c r="BZ128" s="270"/>
      <c r="CA128" s="270"/>
      <c r="CB128" s="271"/>
      <c r="CC128" s="281"/>
      <c r="CD128" s="286"/>
    </row>
    <row r="129" spans="2:82" ht="12.6" customHeight="1" x14ac:dyDescent="0.25">
      <c r="B129" s="352">
        <v>41</v>
      </c>
      <c r="C129" s="334" t="s">
        <v>252</v>
      </c>
      <c r="D129" s="313" t="s">
        <v>262</v>
      </c>
      <c r="E129" s="334" t="s">
        <v>291</v>
      </c>
      <c r="F129" s="313" t="s">
        <v>181</v>
      </c>
      <c r="G129" s="330">
        <v>45078</v>
      </c>
      <c r="H129" s="313" t="s">
        <v>298</v>
      </c>
      <c r="I129" s="313">
        <v>45</v>
      </c>
      <c r="J129" s="315">
        <f t="shared" ref="J129" si="1727">IF(I129="N",0,I129)</f>
        <v>45</v>
      </c>
      <c r="K129" s="313" t="s">
        <v>305</v>
      </c>
      <c r="L129" s="315">
        <f t="shared" si="1121"/>
        <v>0</v>
      </c>
      <c r="M129" s="313" t="s">
        <v>307</v>
      </c>
      <c r="N129" s="313"/>
      <c r="O129" s="313">
        <v>33</v>
      </c>
      <c r="P129" s="316"/>
      <c r="Q129" s="314" t="s">
        <v>50</v>
      </c>
      <c r="R129" s="312">
        <f>VLOOKUP(Q129,vstupy!$B$17:$C$27,2,FALSE)</f>
        <v>0</v>
      </c>
      <c r="S129" s="313"/>
      <c r="T129" s="153" t="s">
        <v>51</v>
      </c>
      <c r="U129" s="227">
        <f>IFERROR(VLOOKUP(T129,[1]vstupy!$B$2:$C$12,2,FALSE),0)</f>
        <v>0</v>
      </c>
      <c r="V129" s="314" t="s">
        <v>50</v>
      </c>
      <c r="W129" s="338">
        <f>VLOOKUP(V129,vstupy!$B$17:$C$27,2,FALSE)</f>
        <v>0</v>
      </c>
      <c r="X129" s="336">
        <f t="shared" ref="X129" si="1728">IFERROR(IF(J129=0,"N",N129/I129),0)</f>
        <v>0</v>
      </c>
      <c r="Y129" s="308">
        <f t="shared" ref="Y129" si="1729">N129</f>
        <v>0</v>
      </c>
      <c r="Z129" s="308">
        <f t="shared" ref="Z129" si="1730">IFERROR(IF(J129=0,"N",O129/I129),0)</f>
        <v>0.73333333333333328</v>
      </c>
      <c r="AA129" s="308">
        <f t="shared" ref="AA129" si="1731">O129</f>
        <v>33</v>
      </c>
      <c r="AB129" s="308">
        <f t="shared" ref="AB129" si="1732">P129*R129</f>
        <v>0</v>
      </c>
      <c r="AC129" s="308">
        <f t="shared" si="1038"/>
        <v>0</v>
      </c>
      <c r="AD129" s="349">
        <f t="shared" ref="AD129" si="1733">IF(S129&gt;0,IF(W129&gt;0,($G$6/160)*(S129/60)*W129,0),IF(W129&gt;0,($G$6/160)*((U129+U130+U131)/60)*W129,0))</f>
        <v>0</v>
      </c>
      <c r="AE129" s="350">
        <f t="shared" si="994"/>
        <v>0</v>
      </c>
      <c r="AF129" s="281">
        <f>IF($M129="In (zvyšuje náklady)",X129,0)</f>
        <v>0</v>
      </c>
      <c r="AG129" s="280">
        <f t="shared" ref="AG129:AM129" si="1734">IF($M129="In (zvyšuje náklady)",Y129,0)</f>
        <v>0</v>
      </c>
      <c r="AH129" s="280">
        <f t="shared" si="1734"/>
        <v>0.73333333333333328</v>
      </c>
      <c r="AI129" s="280">
        <f t="shared" si="1734"/>
        <v>33</v>
      </c>
      <c r="AJ129" s="280">
        <f t="shared" si="1734"/>
        <v>0</v>
      </c>
      <c r="AK129" s="280">
        <f t="shared" si="1734"/>
        <v>0</v>
      </c>
      <c r="AL129" s="280">
        <f t="shared" si="1734"/>
        <v>0</v>
      </c>
      <c r="AM129" s="286">
        <f t="shared" si="1734"/>
        <v>0</v>
      </c>
      <c r="AN129" s="297">
        <f t="shared" ref="AN129" si="1735">IF($M129="In (zvyšuje náklady)",0,X129)</f>
        <v>0</v>
      </c>
      <c r="AO129" s="297">
        <f t="shared" ref="AO129" si="1736">IF($M129="In (zvyšuje náklady)",0,Y129)</f>
        <v>0</v>
      </c>
      <c r="AP129" s="297">
        <f t="shared" ref="AP129" si="1737">IF($M129="In (zvyšuje náklady)",0,Z129)</f>
        <v>0</v>
      </c>
      <c r="AQ129" s="297">
        <f t="shared" ref="AQ129" si="1738">IF($M129="In (zvyšuje náklady)",0,AA129)</f>
        <v>0</v>
      </c>
      <c r="AR129" s="297">
        <f t="shared" ref="AR129" si="1739">IF($M129="In (zvyšuje náklady)",0,AB129)</f>
        <v>0</v>
      </c>
      <c r="AS129" s="297">
        <f t="shared" ref="AS129" si="1740">IF($M129="In (zvyšuje náklady)",0,AC129)</f>
        <v>0</v>
      </c>
      <c r="AT129" s="297">
        <f t="shared" ref="AT129" si="1741">IF($M129="In (zvyšuje náklady)",0,AD129)</f>
        <v>0</v>
      </c>
      <c r="AU129" s="295">
        <f t="shared" ref="AU129" si="1742">IF($M129="In (zvyšuje náklady)",0,AE129)</f>
        <v>0</v>
      </c>
      <c r="AV129" s="281">
        <f t="shared" ref="AV129:BB129" si="1743">IF($L129&gt;0,AF129,0)</f>
        <v>0</v>
      </c>
      <c r="AW129" s="280">
        <f t="shared" ref="AW129:AY129" si="1744">IF($L129&gt;0,$L129*AV129,0)</f>
        <v>0</v>
      </c>
      <c r="AX129" s="280">
        <f t="shared" si="1743"/>
        <v>0</v>
      </c>
      <c r="AY129" s="280">
        <f t="shared" si="1744"/>
        <v>0</v>
      </c>
      <c r="AZ129" s="280">
        <f t="shared" si="1743"/>
        <v>0</v>
      </c>
      <c r="BA129" s="280">
        <f t="shared" ref="BA129" si="1745">IF($L129&gt;0,$L129*AZ129,0)</f>
        <v>0</v>
      </c>
      <c r="BB129" s="280">
        <f t="shared" si="1743"/>
        <v>0</v>
      </c>
      <c r="BC129" s="286">
        <f t="shared" ref="BC129" si="1746">IF($L129&gt;0,$L129*BB129,0)</f>
        <v>0</v>
      </c>
      <c r="BD129" s="281">
        <f t="shared" ref="BD129" si="1747">IF($L129&gt;0,AN129,0)</f>
        <v>0</v>
      </c>
      <c r="BE129" s="280">
        <f t="shared" ref="BE129" si="1748">IF($L129&gt;0,$L129*BD129,0)</f>
        <v>0</v>
      </c>
      <c r="BF129" s="280">
        <f t="shared" ref="BF129" si="1749">IF($L129&gt;0,AP129,0)</f>
        <v>0</v>
      </c>
      <c r="BG129" s="280">
        <f t="shared" ref="BG129" si="1750">IF($L129&gt;0,$L129*BF129,0)</f>
        <v>0</v>
      </c>
      <c r="BH129" s="280">
        <f t="shared" ref="BH129" si="1751">IF($L129&gt;0,AR129,0)</f>
        <v>0</v>
      </c>
      <c r="BI129" s="280">
        <f t="shared" ref="BI129" si="1752">IF($L129&gt;0,$L129*BH129,0)</f>
        <v>0</v>
      </c>
      <c r="BJ129" s="280">
        <f t="shared" ref="BJ129" si="1753">IF($L129&gt;0,AT129,0)</f>
        <v>0</v>
      </c>
      <c r="BK129" s="286">
        <f t="shared" ref="BK129" si="1754">IF($L129&gt;0,$L129*BJ129,0)</f>
        <v>0</v>
      </c>
      <c r="BL129" s="305">
        <f>IF(F129=vstupy!F$6,"1",0)</f>
        <v>0</v>
      </c>
      <c r="BM129" s="281">
        <f t="shared" ref="BM129" si="1755">IF($BL129="1",AF129,0)</f>
        <v>0</v>
      </c>
      <c r="BN129" s="280">
        <f t="shared" ref="BN129" si="1756">IF($BL129="1",AG129,0)</f>
        <v>0</v>
      </c>
      <c r="BO129" s="280">
        <f t="shared" ref="BO129" si="1757">IF($BL129="1",AH129,0)</f>
        <v>0</v>
      </c>
      <c r="BP129" s="280">
        <f t="shared" ref="BP129" si="1758">IF($BL129="1",AI129,0)</f>
        <v>0</v>
      </c>
      <c r="BQ129" s="280">
        <f t="shared" ref="BQ129" si="1759">IF($BL129="1",AJ129,0)</f>
        <v>0</v>
      </c>
      <c r="BR129" s="280">
        <f t="shared" ref="BR129" si="1760">IF($BL129="1",AK129,0)</f>
        <v>0</v>
      </c>
      <c r="BS129" s="280">
        <f t="shared" ref="BS129" si="1761">IF($BL129="1",AL129,0)</f>
        <v>0</v>
      </c>
      <c r="BT129" s="286">
        <f t="shared" ref="BT129" si="1762">IF($BL129="1",AM129,0)</f>
        <v>0</v>
      </c>
      <c r="BU129" s="281">
        <f t="shared" ref="BU129" si="1763">IF($BL129="1",AN129,0)</f>
        <v>0</v>
      </c>
      <c r="BV129" s="270">
        <f t="shared" ref="BV129" si="1764">IF($BL129="1",AO129,0)</f>
        <v>0</v>
      </c>
      <c r="BW129" s="270">
        <f t="shared" ref="BW129" si="1765">IF($BL129="1",AP129,0)</f>
        <v>0</v>
      </c>
      <c r="BX129" s="270">
        <f t="shared" ref="BX129" si="1766">IF($BL129="1",AQ129,0)</f>
        <v>0</v>
      </c>
      <c r="BY129" s="270">
        <f t="shared" ref="BY129" si="1767">IF($BL129="1",AR129,0)</f>
        <v>0</v>
      </c>
      <c r="BZ129" s="270">
        <f t="shared" ref="BZ129" si="1768">IF($BL129="1",AS129,0)</f>
        <v>0</v>
      </c>
      <c r="CA129" s="270">
        <f t="shared" ref="CA129" si="1769">IF($BL129="1",AT129,0)</f>
        <v>0</v>
      </c>
      <c r="CB129" s="271">
        <f t="shared" ref="CB129" si="1770">IF($BL129="1",AU129,0)</f>
        <v>0</v>
      </c>
      <c r="CC129" s="281">
        <f>IFERROR(IF($X129="N/A",Z129+AB129+AD129,X129+Z129+AB129+AD129),0)</f>
        <v>0.73333333333333328</v>
      </c>
      <c r="CD129" s="286">
        <f>Y129+AA129+AC129+AE129</f>
        <v>33</v>
      </c>
    </row>
    <row r="130" spans="2:82" ht="12.6" customHeight="1" x14ac:dyDescent="0.25">
      <c r="B130" s="352"/>
      <c r="C130" s="334"/>
      <c r="D130" s="313"/>
      <c r="E130" s="334"/>
      <c r="F130" s="313"/>
      <c r="G130" s="330"/>
      <c r="H130" s="313"/>
      <c r="I130" s="313"/>
      <c r="J130" s="315"/>
      <c r="K130" s="313"/>
      <c r="L130" s="315"/>
      <c r="M130" s="313"/>
      <c r="N130" s="313"/>
      <c r="O130" s="313"/>
      <c r="P130" s="316"/>
      <c r="Q130" s="314"/>
      <c r="R130" s="312"/>
      <c r="S130" s="313"/>
      <c r="T130" s="153" t="s">
        <v>51</v>
      </c>
      <c r="U130" s="227">
        <f>IFERROR(VLOOKUP(T130,[1]vstupy!$B$2:$C$12,2,FALSE),0)</f>
        <v>0</v>
      </c>
      <c r="V130" s="314"/>
      <c r="W130" s="339"/>
      <c r="X130" s="336"/>
      <c r="Y130" s="309"/>
      <c r="Z130" s="309"/>
      <c r="AA130" s="309"/>
      <c r="AB130" s="309"/>
      <c r="AC130" s="309"/>
      <c r="AD130" s="309"/>
      <c r="AE130" s="351"/>
      <c r="AF130" s="281"/>
      <c r="AG130" s="280"/>
      <c r="AH130" s="280"/>
      <c r="AI130" s="280"/>
      <c r="AJ130" s="280"/>
      <c r="AK130" s="280"/>
      <c r="AL130" s="280"/>
      <c r="AM130" s="286"/>
      <c r="AN130" s="270"/>
      <c r="AO130" s="270"/>
      <c r="AP130" s="270"/>
      <c r="AQ130" s="270"/>
      <c r="AR130" s="270"/>
      <c r="AS130" s="270"/>
      <c r="AT130" s="270"/>
      <c r="AU130" s="296"/>
      <c r="AV130" s="281"/>
      <c r="AW130" s="280"/>
      <c r="AX130" s="280"/>
      <c r="AY130" s="280"/>
      <c r="AZ130" s="280"/>
      <c r="BA130" s="280"/>
      <c r="BB130" s="280"/>
      <c r="BC130" s="286"/>
      <c r="BD130" s="281"/>
      <c r="BE130" s="280"/>
      <c r="BF130" s="280"/>
      <c r="BG130" s="280"/>
      <c r="BH130" s="280"/>
      <c r="BI130" s="280"/>
      <c r="BJ130" s="280"/>
      <c r="BK130" s="286"/>
      <c r="BL130" s="305"/>
      <c r="BM130" s="281"/>
      <c r="BN130" s="280"/>
      <c r="BO130" s="280"/>
      <c r="BP130" s="280"/>
      <c r="BQ130" s="280"/>
      <c r="BR130" s="280"/>
      <c r="BS130" s="280"/>
      <c r="BT130" s="286"/>
      <c r="BU130" s="281"/>
      <c r="BV130" s="270"/>
      <c r="BW130" s="270"/>
      <c r="BX130" s="270"/>
      <c r="BY130" s="270"/>
      <c r="BZ130" s="270"/>
      <c r="CA130" s="270"/>
      <c r="CB130" s="271"/>
      <c r="CC130" s="281"/>
      <c r="CD130" s="286"/>
    </row>
    <row r="131" spans="2:82" ht="12.6" customHeight="1" x14ac:dyDescent="0.25">
      <c r="B131" s="352"/>
      <c r="C131" s="334"/>
      <c r="D131" s="313"/>
      <c r="E131" s="334"/>
      <c r="F131" s="313"/>
      <c r="G131" s="330"/>
      <c r="H131" s="313"/>
      <c r="I131" s="313"/>
      <c r="J131" s="315"/>
      <c r="K131" s="313"/>
      <c r="L131" s="315"/>
      <c r="M131" s="313"/>
      <c r="N131" s="313"/>
      <c r="O131" s="313"/>
      <c r="P131" s="316"/>
      <c r="Q131" s="314"/>
      <c r="R131" s="312"/>
      <c r="S131" s="313"/>
      <c r="T131" s="153" t="s">
        <v>51</v>
      </c>
      <c r="U131" s="227">
        <f>IFERROR(VLOOKUP(T131,[1]vstupy!$B$2:$C$12,2,FALSE),0)</f>
        <v>0</v>
      </c>
      <c r="V131" s="314"/>
      <c r="W131" s="339"/>
      <c r="X131" s="337"/>
      <c r="Y131" s="309"/>
      <c r="Z131" s="309"/>
      <c r="AA131" s="309"/>
      <c r="AB131" s="309"/>
      <c r="AC131" s="309"/>
      <c r="AD131" s="309"/>
      <c r="AE131" s="351"/>
      <c r="AF131" s="281"/>
      <c r="AG131" s="280"/>
      <c r="AH131" s="280"/>
      <c r="AI131" s="280"/>
      <c r="AJ131" s="280"/>
      <c r="AK131" s="280"/>
      <c r="AL131" s="280"/>
      <c r="AM131" s="286"/>
      <c r="AN131" s="270"/>
      <c r="AO131" s="270"/>
      <c r="AP131" s="270"/>
      <c r="AQ131" s="270"/>
      <c r="AR131" s="270"/>
      <c r="AS131" s="270"/>
      <c r="AT131" s="270"/>
      <c r="AU131" s="296"/>
      <c r="AV131" s="281"/>
      <c r="AW131" s="280"/>
      <c r="AX131" s="280"/>
      <c r="AY131" s="280"/>
      <c r="AZ131" s="280"/>
      <c r="BA131" s="280"/>
      <c r="BB131" s="280"/>
      <c r="BC131" s="286"/>
      <c r="BD131" s="281"/>
      <c r="BE131" s="280"/>
      <c r="BF131" s="280"/>
      <c r="BG131" s="280"/>
      <c r="BH131" s="280"/>
      <c r="BI131" s="280"/>
      <c r="BJ131" s="280"/>
      <c r="BK131" s="286"/>
      <c r="BL131" s="305"/>
      <c r="BM131" s="281"/>
      <c r="BN131" s="280"/>
      <c r="BO131" s="280"/>
      <c r="BP131" s="280"/>
      <c r="BQ131" s="280"/>
      <c r="BR131" s="280"/>
      <c r="BS131" s="280"/>
      <c r="BT131" s="286"/>
      <c r="BU131" s="281"/>
      <c r="BV131" s="270"/>
      <c r="BW131" s="270"/>
      <c r="BX131" s="270"/>
      <c r="BY131" s="270"/>
      <c r="BZ131" s="270"/>
      <c r="CA131" s="270"/>
      <c r="CB131" s="271"/>
      <c r="CC131" s="281"/>
      <c r="CD131" s="286"/>
    </row>
    <row r="132" spans="2:82" ht="12.6" customHeight="1" x14ac:dyDescent="0.25">
      <c r="B132" s="352">
        <v>42</v>
      </c>
      <c r="C132" s="334" t="s">
        <v>253</v>
      </c>
      <c r="D132" s="313" t="s">
        <v>261</v>
      </c>
      <c r="E132" s="334" t="s">
        <v>292</v>
      </c>
      <c r="F132" s="313" t="s">
        <v>181</v>
      </c>
      <c r="G132" s="330">
        <v>45078</v>
      </c>
      <c r="H132" s="313" t="s">
        <v>298</v>
      </c>
      <c r="I132" s="313">
        <v>45</v>
      </c>
      <c r="J132" s="315">
        <f t="shared" ref="J132" si="1771">IF(I132="N",0,I132)</f>
        <v>45</v>
      </c>
      <c r="K132" s="313" t="s">
        <v>305</v>
      </c>
      <c r="L132" s="315">
        <f t="shared" si="1121"/>
        <v>0</v>
      </c>
      <c r="M132" s="313" t="s">
        <v>307</v>
      </c>
      <c r="N132" s="313"/>
      <c r="O132" s="313">
        <v>16.5</v>
      </c>
      <c r="P132" s="316"/>
      <c r="Q132" s="314" t="s">
        <v>50</v>
      </c>
      <c r="R132" s="312">
        <f>VLOOKUP(Q132,vstupy!$B$17:$C$27,2,FALSE)</f>
        <v>0</v>
      </c>
      <c r="S132" s="313"/>
      <c r="T132" s="153" t="s">
        <v>51</v>
      </c>
      <c r="U132" s="227">
        <f>IFERROR(VLOOKUP(T132,[1]vstupy!$B$2:$C$12,2,FALSE),0)</f>
        <v>0</v>
      </c>
      <c r="V132" s="314" t="s">
        <v>50</v>
      </c>
      <c r="W132" s="338">
        <f>VLOOKUP(V132,vstupy!$B$17:$C$27,2,FALSE)</f>
        <v>0</v>
      </c>
      <c r="X132" s="336">
        <f t="shared" ref="X132" si="1772">IFERROR(IF(J132=0,"N",N132/I132),0)</f>
        <v>0</v>
      </c>
      <c r="Y132" s="308">
        <f t="shared" ref="Y132" si="1773">N132</f>
        <v>0</v>
      </c>
      <c r="Z132" s="308">
        <f t="shared" ref="Z132" si="1774">IFERROR(IF(J132=0,"N",O132/I132),0)</f>
        <v>0.36666666666666664</v>
      </c>
      <c r="AA132" s="308">
        <f t="shared" ref="AA132" si="1775">O132</f>
        <v>16.5</v>
      </c>
      <c r="AB132" s="308">
        <f t="shared" ref="AB132" si="1776">P132*R132</f>
        <v>0</v>
      </c>
      <c r="AC132" s="308">
        <f t="shared" si="1038"/>
        <v>0</v>
      </c>
      <c r="AD132" s="349">
        <f t="shared" ref="AD132" si="1777">IF(S132&gt;0,IF(W132&gt;0,($G$6/160)*(S132/60)*W132,0),IF(W132&gt;0,($G$6/160)*((U132+U133+U134)/60)*W132,0))</f>
        <v>0</v>
      </c>
      <c r="AE132" s="350">
        <f t="shared" si="994"/>
        <v>0</v>
      </c>
      <c r="AF132" s="281">
        <f>IF($M132="In (zvyšuje náklady)",X132,0)</f>
        <v>0</v>
      </c>
      <c r="AG132" s="280">
        <f t="shared" ref="AG132:AM132" si="1778">IF($M132="In (zvyšuje náklady)",Y132,0)</f>
        <v>0</v>
      </c>
      <c r="AH132" s="280">
        <f t="shared" si="1778"/>
        <v>0.36666666666666664</v>
      </c>
      <c r="AI132" s="280">
        <f t="shared" si="1778"/>
        <v>16.5</v>
      </c>
      <c r="AJ132" s="280">
        <f t="shared" si="1778"/>
        <v>0</v>
      </c>
      <c r="AK132" s="280">
        <f t="shared" si="1778"/>
        <v>0</v>
      </c>
      <c r="AL132" s="280">
        <f t="shared" si="1778"/>
        <v>0</v>
      </c>
      <c r="AM132" s="286">
        <f t="shared" si="1778"/>
        <v>0</v>
      </c>
      <c r="AN132" s="297">
        <f t="shared" ref="AN132" si="1779">IF($M132="In (zvyšuje náklady)",0,X132)</f>
        <v>0</v>
      </c>
      <c r="AO132" s="297">
        <f t="shared" ref="AO132" si="1780">IF($M132="In (zvyšuje náklady)",0,Y132)</f>
        <v>0</v>
      </c>
      <c r="AP132" s="297">
        <f t="shared" ref="AP132" si="1781">IF($M132="In (zvyšuje náklady)",0,Z132)</f>
        <v>0</v>
      </c>
      <c r="AQ132" s="297">
        <f t="shared" ref="AQ132" si="1782">IF($M132="In (zvyšuje náklady)",0,AA132)</f>
        <v>0</v>
      </c>
      <c r="AR132" s="297">
        <f t="shared" ref="AR132" si="1783">IF($M132="In (zvyšuje náklady)",0,AB132)</f>
        <v>0</v>
      </c>
      <c r="AS132" s="297">
        <f t="shared" ref="AS132" si="1784">IF($M132="In (zvyšuje náklady)",0,AC132)</f>
        <v>0</v>
      </c>
      <c r="AT132" s="297">
        <f t="shared" ref="AT132" si="1785">IF($M132="In (zvyšuje náklady)",0,AD132)</f>
        <v>0</v>
      </c>
      <c r="AU132" s="295">
        <f t="shared" ref="AU132" si="1786">IF($M132="In (zvyšuje náklady)",0,AE132)</f>
        <v>0</v>
      </c>
      <c r="AV132" s="281">
        <f t="shared" ref="AV132:BB132" si="1787">IF($L132&gt;0,AF132,0)</f>
        <v>0</v>
      </c>
      <c r="AW132" s="280">
        <f t="shared" ref="AW132:AY132" si="1788">IF($L132&gt;0,$L132*AV132,0)</f>
        <v>0</v>
      </c>
      <c r="AX132" s="280">
        <f t="shared" si="1787"/>
        <v>0</v>
      </c>
      <c r="AY132" s="280">
        <f t="shared" si="1788"/>
        <v>0</v>
      </c>
      <c r="AZ132" s="280">
        <f t="shared" si="1787"/>
        <v>0</v>
      </c>
      <c r="BA132" s="280">
        <f t="shared" ref="BA132" si="1789">IF($L132&gt;0,$L132*AZ132,0)</f>
        <v>0</v>
      </c>
      <c r="BB132" s="280">
        <f t="shared" si="1787"/>
        <v>0</v>
      </c>
      <c r="BC132" s="286">
        <f t="shared" ref="BC132" si="1790">IF($L132&gt;0,$L132*BB132,0)</f>
        <v>0</v>
      </c>
      <c r="BD132" s="281">
        <f t="shared" ref="BD132" si="1791">IF($L132&gt;0,AN132,0)</f>
        <v>0</v>
      </c>
      <c r="BE132" s="280">
        <f t="shared" ref="BE132" si="1792">IF($L132&gt;0,$L132*BD132,0)</f>
        <v>0</v>
      </c>
      <c r="BF132" s="280">
        <f t="shared" ref="BF132" si="1793">IF($L132&gt;0,AP132,0)</f>
        <v>0</v>
      </c>
      <c r="BG132" s="280">
        <f t="shared" ref="BG132" si="1794">IF($L132&gt;0,$L132*BF132,0)</f>
        <v>0</v>
      </c>
      <c r="BH132" s="280">
        <f t="shared" ref="BH132" si="1795">IF($L132&gt;0,AR132,0)</f>
        <v>0</v>
      </c>
      <c r="BI132" s="280">
        <f t="shared" ref="BI132" si="1796">IF($L132&gt;0,$L132*BH132,0)</f>
        <v>0</v>
      </c>
      <c r="BJ132" s="280">
        <f t="shared" ref="BJ132" si="1797">IF($L132&gt;0,AT132,0)</f>
        <v>0</v>
      </c>
      <c r="BK132" s="286">
        <f t="shared" ref="BK132" si="1798">IF($L132&gt;0,$L132*BJ132,0)</f>
        <v>0</v>
      </c>
      <c r="BL132" s="305">
        <f>IF(F132=vstupy!F$6,"1",0)</f>
        <v>0</v>
      </c>
      <c r="BM132" s="281">
        <f t="shared" ref="BM132" si="1799">IF($BL132="1",AF132,0)</f>
        <v>0</v>
      </c>
      <c r="BN132" s="280">
        <f t="shared" ref="BN132" si="1800">IF($BL132="1",AG132,0)</f>
        <v>0</v>
      </c>
      <c r="BO132" s="280">
        <f t="shared" ref="BO132" si="1801">IF($BL132="1",AH132,0)</f>
        <v>0</v>
      </c>
      <c r="BP132" s="280">
        <f t="shared" ref="BP132" si="1802">IF($BL132="1",AI132,0)</f>
        <v>0</v>
      </c>
      <c r="BQ132" s="280">
        <f t="shared" ref="BQ132" si="1803">IF($BL132="1",AJ132,0)</f>
        <v>0</v>
      </c>
      <c r="BR132" s="280">
        <f t="shared" ref="BR132" si="1804">IF($BL132="1",AK132,0)</f>
        <v>0</v>
      </c>
      <c r="BS132" s="280">
        <f t="shared" ref="BS132" si="1805">IF($BL132="1",AL132,0)</f>
        <v>0</v>
      </c>
      <c r="BT132" s="286">
        <f t="shared" ref="BT132" si="1806">IF($BL132="1",AM132,0)</f>
        <v>0</v>
      </c>
      <c r="BU132" s="281">
        <f t="shared" ref="BU132" si="1807">IF($BL132="1",AN132,0)</f>
        <v>0</v>
      </c>
      <c r="BV132" s="270">
        <f t="shared" ref="BV132" si="1808">IF($BL132="1",AO132,0)</f>
        <v>0</v>
      </c>
      <c r="BW132" s="270">
        <f t="shared" ref="BW132" si="1809">IF($BL132="1",AP132,0)</f>
        <v>0</v>
      </c>
      <c r="BX132" s="270">
        <f t="shared" ref="BX132" si="1810">IF($BL132="1",AQ132,0)</f>
        <v>0</v>
      </c>
      <c r="BY132" s="270">
        <f t="shared" ref="BY132" si="1811">IF($BL132="1",AR132,0)</f>
        <v>0</v>
      </c>
      <c r="BZ132" s="270">
        <f t="shared" ref="BZ132" si="1812">IF($BL132="1",AS132,0)</f>
        <v>0</v>
      </c>
      <c r="CA132" s="270">
        <f t="shared" ref="CA132" si="1813">IF($BL132="1",AT132,0)</f>
        <v>0</v>
      </c>
      <c r="CB132" s="271">
        <f t="shared" ref="CB132" si="1814">IF($BL132="1",AU132,0)</f>
        <v>0</v>
      </c>
      <c r="CC132" s="281">
        <f>IFERROR(IF($X132="N/A",Z132+AB132+AD132,X132+Z132+AB132+AD132),0)</f>
        <v>0.36666666666666664</v>
      </c>
      <c r="CD132" s="286">
        <f>Y132+AA132+AC132+AE132</f>
        <v>16.5</v>
      </c>
    </row>
    <row r="133" spans="2:82" ht="12.6" customHeight="1" x14ac:dyDescent="0.25">
      <c r="B133" s="352"/>
      <c r="C133" s="334"/>
      <c r="D133" s="313"/>
      <c r="E133" s="334"/>
      <c r="F133" s="313"/>
      <c r="G133" s="330"/>
      <c r="H133" s="313"/>
      <c r="I133" s="313"/>
      <c r="J133" s="315"/>
      <c r="K133" s="313"/>
      <c r="L133" s="315"/>
      <c r="M133" s="313"/>
      <c r="N133" s="313"/>
      <c r="O133" s="313"/>
      <c r="P133" s="316"/>
      <c r="Q133" s="314"/>
      <c r="R133" s="312"/>
      <c r="S133" s="313"/>
      <c r="T133" s="153" t="s">
        <v>51</v>
      </c>
      <c r="U133" s="227">
        <f>IFERROR(VLOOKUP(T133,[1]vstupy!$B$2:$C$12,2,FALSE),0)</f>
        <v>0</v>
      </c>
      <c r="V133" s="314"/>
      <c r="W133" s="339"/>
      <c r="X133" s="336"/>
      <c r="Y133" s="309"/>
      <c r="Z133" s="309"/>
      <c r="AA133" s="309"/>
      <c r="AB133" s="309"/>
      <c r="AC133" s="309"/>
      <c r="AD133" s="309"/>
      <c r="AE133" s="351"/>
      <c r="AF133" s="281"/>
      <c r="AG133" s="280"/>
      <c r="AH133" s="280"/>
      <c r="AI133" s="280"/>
      <c r="AJ133" s="280"/>
      <c r="AK133" s="280"/>
      <c r="AL133" s="280"/>
      <c r="AM133" s="286"/>
      <c r="AN133" s="270"/>
      <c r="AO133" s="270"/>
      <c r="AP133" s="270"/>
      <c r="AQ133" s="270"/>
      <c r="AR133" s="270"/>
      <c r="AS133" s="270"/>
      <c r="AT133" s="270"/>
      <c r="AU133" s="296"/>
      <c r="AV133" s="281"/>
      <c r="AW133" s="280"/>
      <c r="AX133" s="280"/>
      <c r="AY133" s="280"/>
      <c r="AZ133" s="280"/>
      <c r="BA133" s="280"/>
      <c r="BB133" s="280"/>
      <c r="BC133" s="286"/>
      <c r="BD133" s="281"/>
      <c r="BE133" s="280"/>
      <c r="BF133" s="280"/>
      <c r="BG133" s="280"/>
      <c r="BH133" s="280"/>
      <c r="BI133" s="280"/>
      <c r="BJ133" s="280"/>
      <c r="BK133" s="286"/>
      <c r="BL133" s="305"/>
      <c r="BM133" s="281"/>
      <c r="BN133" s="280"/>
      <c r="BO133" s="280"/>
      <c r="BP133" s="280"/>
      <c r="BQ133" s="280"/>
      <c r="BR133" s="280"/>
      <c r="BS133" s="280"/>
      <c r="BT133" s="286"/>
      <c r="BU133" s="281"/>
      <c r="BV133" s="270"/>
      <c r="BW133" s="270"/>
      <c r="BX133" s="270"/>
      <c r="BY133" s="270"/>
      <c r="BZ133" s="270"/>
      <c r="CA133" s="270"/>
      <c r="CB133" s="271"/>
      <c r="CC133" s="281"/>
      <c r="CD133" s="286"/>
    </row>
    <row r="134" spans="2:82" ht="12.6" customHeight="1" x14ac:dyDescent="0.25">
      <c r="B134" s="352"/>
      <c r="C134" s="334"/>
      <c r="D134" s="313"/>
      <c r="E134" s="334"/>
      <c r="F134" s="313"/>
      <c r="G134" s="330"/>
      <c r="H134" s="313"/>
      <c r="I134" s="313"/>
      <c r="J134" s="315"/>
      <c r="K134" s="313"/>
      <c r="L134" s="315"/>
      <c r="M134" s="313"/>
      <c r="N134" s="313"/>
      <c r="O134" s="313"/>
      <c r="P134" s="316"/>
      <c r="Q134" s="314"/>
      <c r="R134" s="312"/>
      <c r="S134" s="313"/>
      <c r="T134" s="153" t="s">
        <v>51</v>
      </c>
      <c r="U134" s="227">
        <f>IFERROR(VLOOKUP(T134,[1]vstupy!$B$2:$C$12,2,FALSE),0)</f>
        <v>0</v>
      </c>
      <c r="V134" s="314"/>
      <c r="W134" s="339"/>
      <c r="X134" s="337"/>
      <c r="Y134" s="309"/>
      <c r="Z134" s="309"/>
      <c r="AA134" s="309"/>
      <c r="AB134" s="309"/>
      <c r="AC134" s="309"/>
      <c r="AD134" s="309"/>
      <c r="AE134" s="351"/>
      <c r="AF134" s="281"/>
      <c r="AG134" s="280"/>
      <c r="AH134" s="280"/>
      <c r="AI134" s="280"/>
      <c r="AJ134" s="280"/>
      <c r="AK134" s="280"/>
      <c r="AL134" s="280"/>
      <c r="AM134" s="286"/>
      <c r="AN134" s="270"/>
      <c r="AO134" s="270"/>
      <c r="AP134" s="270"/>
      <c r="AQ134" s="270"/>
      <c r="AR134" s="270"/>
      <c r="AS134" s="270"/>
      <c r="AT134" s="270"/>
      <c r="AU134" s="296"/>
      <c r="AV134" s="281"/>
      <c r="AW134" s="280"/>
      <c r="AX134" s="280"/>
      <c r="AY134" s="280"/>
      <c r="AZ134" s="280"/>
      <c r="BA134" s="280"/>
      <c r="BB134" s="280"/>
      <c r="BC134" s="286"/>
      <c r="BD134" s="281"/>
      <c r="BE134" s="280"/>
      <c r="BF134" s="280"/>
      <c r="BG134" s="280"/>
      <c r="BH134" s="280"/>
      <c r="BI134" s="280"/>
      <c r="BJ134" s="280"/>
      <c r="BK134" s="286"/>
      <c r="BL134" s="305"/>
      <c r="BM134" s="281"/>
      <c r="BN134" s="280"/>
      <c r="BO134" s="280"/>
      <c r="BP134" s="280"/>
      <c r="BQ134" s="280"/>
      <c r="BR134" s="280"/>
      <c r="BS134" s="280"/>
      <c r="BT134" s="286"/>
      <c r="BU134" s="281"/>
      <c r="BV134" s="270"/>
      <c r="BW134" s="270"/>
      <c r="BX134" s="270"/>
      <c r="BY134" s="270"/>
      <c r="BZ134" s="270"/>
      <c r="CA134" s="270"/>
      <c r="CB134" s="271"/>
      <c r="CC134" s="281"/>
      <c r="CD134" s="286"/>
    </row>
    <row r="135" spans="2:82" ht="12.6" customHeight="1" x14ac:dyDescent="0.25">
      <c r="B135" s="352">
        <v>43</v>
      </c>
      <c r="C135" s="334" t="s">
        <v>254</v>
      </c>
      <c r="D135" s="313" t="s">
        <v>259</v>
      </c>
      <c r="E135" s="313" t="s">
        <v>293</v>
      </c>
      <c r="F135" s="331" t="s">
        <v>181</v>
      </c>
      <c r="G135" s="330">
        <v>45078</v>
      </c>
      <c r="H135" s="313" t="s">
        <v>298</v>
      </c>
      <c r="I135" s="313">
        <v>45</v>
      </c>
      <c r="J135" s="315">
        <f t="shared" ref="J135" si="1815">IF(I135="N",0,I135)</f>
        <v>45</v>
      </c>
      <c r="K135" s="313" t="s">
        <v>305</v>
      </c>
      <c r="L135" s="315">
        <f t="shared" si="1121"/>
        <v>0</v>
      </c>
      <c r="M135" s="313" t="s">
        <v>307</v>
      </c>
      <c r="N135" s="313"/>
      <c r="O135" s="313"/>
      <c r="P135" s="316">
        <v>5500</v>
      </c>
      <c r="Q135" s="314" t="s">
        <v>3</v>
      </c>
      <c r="R135" s="312">
        <f>VLOOKUP(Q135,vstupy!$B$17:$C$27,2,FALSE)</f>
        <v>1</v>
      </c>
      <c r="S135" s="313"/>
      <c r="T135" s="153" t="s">
        <v>51</v>
      </c>
      <c r="U135" s="227">
        <f>IFERROR(VLOOKUP(T135,[1]vstupy!$B$2:$C$12,2,FALSE),0)</f>
        <v>0</v>
      </c>
      <c r="V135" s="314" t="s">
        <v>50</v>
      </c>
      <c r="W135" s="338">
        <f>VLOOKUP(V135,vstupy!$B$17:$C$27,2,FALSE)</f>
        <v>0</v>
      </c>
      <c r="X135" s="336">
        <f t="shared" ref="X135" si="1816">IFERROR(IF(J135=0,"N",N135/I135),0)</f>
        <v>0</v>
      </c>
      <c r="Y135" s="308">
        <f t="shared" ref="Y135" si="1817">N135</f>
        <v>0</v>
      </c>
      <c r="Z135" s="308">
        <f t="shared" ref="Z135" si="1818">IFERROR(IF(J135=0,"N",O135/I135),0)</f>
        <v>0</v>
      </c>
      <c r="AA135" s="308">
        <f t="shared" ref="AA135" si="1819">O135</f>
        <v>0</v>
      </c>
      <c r="AB135" s="308">
        <f t="shared" ref="AB135" si="1820">P135*R135</f>
        <v>5500</v>
      </c>
      <c r="AC135" s="308">
        <f t="shared" si="1038"/>
        <v>247500</v>
      </c>
      <c r="AD135" s="349">
        <f t="shared" ref="AD135" si="1821">IF(S135&gt;0,IF(W135&gt;0,($G$6/160)*(S135/60)*W135,0),IF(W135&gt;0,($G$6/160)*((U135+U136+U137)/60)*W135,0))</f>
        <v>0</v>
      </c>
      <c r="AE135" s="350">
        <f t="shared" si="994"/>
        <v>0</v>
      </c>
      <c r="AF135" s="281">
        <f>IF($M135="In (zvyšuje náklady)",X135,0)</f>
        <v>0</v>
      </c>
      <c r="AG135" s="280">
        <f t="shared" ref="AG135:AM135" si="1822">IF($M135="In (zvyšuje náklady)",Y135,0)</f>
        <v>0</v>
      </c>
      <c r="AH135" s="280">
        <f t="shared" si="1822"/>
        <v>0</v>
      </c>
      <c r="AI135" s="280">
        <f t="shared" si="1822"/>
        <v>0</v>
      </c>
      <c r="AJ135" s="280">
        <f t="shared" si="1822"/>
        <v>5500</v>
      </c>
      <c r="AK135" s="280">
        <f t="shared" si="1822"/>
        <v>247500</v>
      </c>
      <c r="AL135" s="280">
        <f t="shared" si="1822"/>
        <v>0</v>
      </c>
      <c r="AM135" s="286">
        <f t="shared" si="1822"/>
        <v>0</v>
      </c>
      <c r="AN135" s="297">
        <f t="shared" ref="AN135" si="1823">IF($M135="In (zvyšuje náklady)",0,X135)</f>
        <v>0</v>
      </c>
      <c r="AO135" s="297">
        <f t="shared" ref="AO135" si="1824">IF($M135="In (zvyšuje náklady)",0,Y135)</f>
        <v>0</v>
      </c>
      <c r="AP135" s="297">
        <f t="shared" ref="AP135" si="1825">IF($M135="In (zvyšuje náklady)",0,Z135)</f>
        <v>0</v>
      </c>
      <c r="AQ135" s="297">
        <f t="shared" ref="AQ135" si="1826">IF($M135="In (zvyšuje náklady)",0,AA135)</f>
        <v>0</v>
      </c>
      <c r="AR135" s="297">
        <f t="shared" ref="AR135" si="1827">IF($M135="In (zvyšuje náklady)",0,AB135)</f>
        <v>0</v>
      </c>
      <c r="AS135" s="297">
        <f t="shared" ref="AS135" si="1828">IF($M135="In (zvyšuje náklady)",0,AC135)</f>
        <v>0</v>
      </c>
      <c r="AT135" s="297">
        <f t="shared" ref="AT135" si="1829">IF($M135="In (zvyšuje náklady)",0,AD135)</f>
        <v>0</v>
      </c>
      <c r="AU135" s="295">
        <f t="shared" ref="AU135" si="1830">IF($M135="In (zvyšuje náklady)",0,AE135)</f>
        <v>0</v>
      </c>
      <c r="AV135" s="281">
        <f t="shared" ref="AV135:BB135" si="1831">IF($L135&gt;0,AF135,0)</f>
        <v>0</v>
      </c>
      <c r="AW135" s="280">
        <f t="shared" ref="AW135:AY135" si="1832">IF($L135&gt;0,$L135*AV135,0)</f>
        <v>0</v>
      </c>
      <c r="AX135" s="280">
        <f t="shared" si="1831"/>
        <v>0</v>
      </c>
      <c r="AY135" s="280">
        <f t="shared" si="1832"/>
        <v>0</v>
      </c>
      <c r="AZ135" s="280">
        <f t="shared" si="1831"/>
        <v>0</v>
      </c>
      <c r="BA135" s="280">
        <f t="shared" ref="BA135" si="1833">IF($L135&gt;0,$L135*AZ135,0)</f>
        <v>0</v>
      </c>
      <c r="BB135" s="280">
        <f t="shared" si="1831"/>
        <v>0</v>
      </c>
      <c r="BC135" s="286">
        <f t="shared" ref="BC135" si="1834">IF($L135&gt;0,$L135*BB135,0)</f>
        <v>0</v>
      </c>
      <c r="BD135" s="281">
        <f t="shared" ref="BD135" si="1835">IF($L135&gt;0,AN135,0)</f>
        <v>0</v>
      </c>
      <c r="BE135" s="280">
        <f t="shared" ref="BE135" si="1836">IF($L135&gt;0,$L135*BD135,0)</f>
        <v>0</v>
      </c>
      <c r="BF135" s="280">
        <f t="shared" ref="BF135" si="1837">IF($L135&gt;0,AP135,0)</f>
        <v>0</v>
      </c>
      <c r="BG135" s="280">
        <f t="shared" ref="BG135" si="1838">IF($L135&gt;0,$L135*BF135,0)</f>
        <v>0</v>
      </c>
      <c r="BH135" s="280">
        <f t="shared" ref="BH135" si="1839">IF($L135&gt;0,AR135,0)</f>
        <v>0</v>
      </c>
      <c r="BI135" s="280">
        <f t="shared" ref="BI135" si="1840">IF($L135&gt;0,$L135*BH135,0)</f>
        <v>0</v>
      </c>
      <c r="BJ135" s="280">
        <f t="shared" ref="BJ135" si="1841">IF($L135&gt;0,AT135,0)</f>
        <v>0</v>
      </c>
      <c r="BK135" s="286">
        <f t="shared" ref="BK135" si="1842">IF($L135&gt;0,$L135*BJ135,0)</f>
        <v>0</v>
      </c>
      <c r="BL135" s="305">
        <f>IF(F135=vstupy!F$6,"1",0)</f>
        <v>0</v>
      </c>
      <c r="BM135" s="281">
        <f t="shared" ref="BM135" si="1843">IF($BL135="1",AF135,0)</f>
        <v>0</v>
      </c>
      <c r="BN135" s="280">
        <f t="shared" ref="BN135" si="1844">IF($BL135="1",AG135,0)</f>
        <v>0</v>
      </c>
      <c r="BO135" s="280">
        <f t="shared" ref="BO135" si="1845">IF($BL135="1",AH135,0)</f>
        <v>0</v>
      </c>
      <c r="BP135" s="280">
        <f t="shared" ref="BP135" si="1846">IF($BL135="1",AI135,0)</f>
        <v>0</v>
      </c>
      <c r="BQ135" s="280">
        <f t="shared" ref="BQ135" si="1847">IF($BL135="1",AJ135,0)</f>
        <v>0</v>
      </c>
      <c r="BR135" s="280">
        <f t="shared" ref="BR135" si="1848">IF($BL135="1",AK135,0)</f>
        <v>0</v>
      </c>
      <c r="BS135" s="280">
        <f t="shared" ref="BS135" si="1849">IF($BL135="1",AL135,0)</f>
        <v>0</v>
      </c>
      <c r="BT135" s="286">
        <f t="shared" ref="BT135" si="1850">IF($BL135="1",AM135,0)</f>
        <v>0</v>
      </c>
      <c r="BU135" s="281">
        <f t="shared" ref="BU135" si="1851">IF($BL135="1",AN135,0)</f>
        <v>0</v>
      </c>
      <c r="BV135" s="270">
        <f t="shared" ref="BV135" si="1852">IF($BL135="1",AO135,0)</f>
        <v>0</v>
      </c>
      <c r="BW135" s="270">
        <f t="shared" ref="BW135" si="1853">IF($BL135="1",AP135,0)</f>
        <v>0</v>
      </c>
      <c r="BX135" s="270">
        <f t="shared" ref="BX135" si="1854">IF($BL135="1",AQ135,0)</f>
        <v>0</v>
      </c>
      <c r="BY135" s="270">
        <f t="shared" ref="BY135" si="1855">IF($BL135="1",AR135,0)</f>
        <v>0</v>
      </c>
      <c r="BZ135" s="270">
        <f t="shared" ref="BZ135" si="1856">IF($BL135="1",AS135,0)</f>
        <v>0</v>
      </c>
      <c r="CA135" s="270">
        <f t="shared" ref="CA135" si="1857">IF($BL135="1",AT135,0)</f>
        <v>0</v>
      </c>
      <c r="CB135" s="271">
        <f t="shared" ref="CB135" si="1858">IF($BL135="1",AU135,0)</f>
        <v>0</v>
      </c>
      <c r="CC135" s="281">
        <f>IFERROR(IF($X135="N/A",Z135+AB135+AD135,X135+Z135+AB135+AD135),0)</f>
        <v>5500</v>
      </c>
      <c r="CD135" s="286">
        <f>Y135+AA135+AC135+AE135</f>
        <v>247500</v>
      </c>
    </row>
    <row r="136" spans="2:82" ht="12.6" customHeight="1" x14ac:dyDescent="0.25">
      <c r="B136" s="352"/>
      <c r="C136" s="334"/>
      <c r="D136" s="313"/>
      <c r="E136" s="313"/>
      <c r="F136" s="332"/>
      <c r="G136" s="330"/>
      <c r="H136" s="313"/>
      <c r="I136" s="313"/>
      <c r="J136" s="315"/>
      <c r="K136" s="313"/>
      <c r="L136" s="315"/>
      <c r="M136" s="313"/>
      <c r="N136" s="313"/>
      <c r="O136" s="313"/>
      <c r="P136" s="316"/>
      <c r="Q136" s="314"/>
      <c r="R136" s="312"/>
      <c r="S136" s="313"/>
      <c r="T136" s="153" t="s">
        <v>51</v>
      </c>
      <c r="U136" s="227">
        <f>IFERROR(VLOOKUP(T136,[1]vstupy!$B$2:$C$12,2,FALSE),0)</f>
        <v>0</v>
      </c>
      <c r="V136" s="314"/>
      <c r="W136" s="339"/>
      <c r="X136" s="336"/>
      <c r="Y136" s="309"/>
      <c r="Z136" s="309"/>
      <c r="AA136" s="309"/>
      <c r="AB136" s="309"/>
      <c r="AC136" s="309"/>
      <c r="AD136" s="309"/>
      <c r="AE136" s="351"/>
      <c r="AF136" s="281"/>
      <c r="AG136" s="280"/>
      <c r="AH136" s="280"/>
      <c r="AI136" s="280"/>
      <c r="AJ136" s="280"/>
      <c r="AK136" s="280"/>
      <c r="AL136" s="280"/>
      <c r="AM136" s="286"/>
      <c r="AN136" s="270"/>
      <c r="AO136" s="270"/>
      <c r="AP136" s="270"/>
      <c r="AQ136" s="270"/>
      <c r="AR136" s="270"/>
      <c r="AS136" s="270"/>
      <c r="AT136" s="270"/>
      <c r="AU136" s="296"/>
      <c r="AV136" s="281"/>
      <c r="AW136" s="280"/>
      <c r="AX136" s="280"/>
      <c r="AY136" s="280"/>
      <c r="AZ136" s="280"/>
      <c r="BA136" s="280"/>
      <c r="BB136" s="280"/>
      <c r="BC136" s="286"/>
      <c r="BD136" s="281"/>
      <c r="BE136" s="280"/>
      <c r="BF136" s="280"/>
      <c r="BG136" s="280"/>
      <c r="BH136" s="280"/>
      <c r="BI136" s="280"/>
      <c r="BJ136" s="280"/>
      <c r="BK136" s="286"/>
      <c r="BL136" s="305"/>
      <c r="BM136" s="281"/>
      <c r="BN136" s="280"/>
      <c r="BO136" s="280"/>
      <c r="BP136" s="280"/>
      <c r="BQ136" s="280"/>
      <c r="BR136" s="280"/>
      <c r="BS136" s="280"/>
      <c r="BT136" s="286"/>
      <c r="BU136" s="281"/>
      <c r="BV136" s="270"/>
      <c r="BW136" s="270"/>
      <c r="BX136" s="270"/>
      <c r="BY136" s="270"/>
      <c r="BZ136" s="270"/>
      <c r="CA136" s="270"/>
      <c r="CB136" s="271"/>
      <c r="CC136" s="281"/>
      <c r="CD136" s="286"/>
    </row>
    <row r="137" spans="2:82" ht="12.6" customHeight="1" x14ac:dyDescent="0.25">
      <c r="B137" s="352"/>
      <c r="C137" s="334"/>
      <c r="D137" s="313"/>
      <c r="E137" s="313"/>
      <c r="F137" s="333"/>
      <c r="G137" s="330"/>
      <c r="H137" s="313"/>
      <c r="I137" s="313"/>
      <c r="J137" s="315"/>
      <c r="K137" s="313"/>
      <c r="L137" s="315"/>
      <c r="M137" s="313"/>
      <c r="N137" s="313"/>
      <c r="O137" s="313"/>
      <c r="P137" s="316"/>
      <c r="Q137" s="314"/>
      <c r="R137" s="312"/>
      <c r="S137" s="313"/>
      <c r="T137" s="153" t="s">
        <v>51</v>
      </c>
      <c r="U137" s="227">
        <f>IFERROR(VLOOKUP(T137,[1]vstupy!$B$2:$C$12,2,FALSE),0)</f>
        <v>0</v>
      </c>
      <c r="V137" s="314"/>
      <c r="W137" s="339"/>
      <c r="X137" s="337"/>
      <c r="Y137" s="309"/>
      <c r="Z137" s="309"/>
      <c r="AA137" s="309"/>
      <c r="AB137" s="309"/>
      <c r="AC137" s="309"/>
      <c r="AD137" s="309"/>
      <c r="AE137" s="351"/>
      <c r="AF137" s="281"/>
      <c r="AG137" s="280"/>
      <c r="AH137" s="280"/>
      <c r="AI137" s="280"/>
      <c r="AJ137" s="280"/>
      <c r="AK137" s="280"/>
      <c r="AL137" s="280"/>
      <c r="AM137" s="286"/>
      <c r="AN137" s="270"/>
      <c r="AO137" s="270"/>
      <c r="AP137" s="270"/>
      <c r="AQ137" s="270"/>
      <c r="AR137" s="270"/>
      <c r="AS137" s="270"/>
      <c r="AT137" s="270"/>
      <c r="AU137" s="296"/>
      <c r="AV137" s="281"/>
      <c r="AW137" s="280"/>
      <c r="AX137" s="280"/>
      <c r="AY137" s="280"/>
      <c r="AZ137" s="280"/>
      <c r="BA137" s="280"/>
      <c r="BB137" s="280"/>
      <c r="BC137" s="286"/>
      <c r="BD137" s="281"/>
      <c r="BE137" s="280"/>
      <c r="BF137" s="280"/>
      <c r="BG137" s="280"/>
      <c r="BH137" s="280"/>
      <c r="BI137" s="280"/>
      <c r="BJ137" s="280"/>
      <c r="BK137" s="286"/>
      <c r="BL137" s="305"/>
      <c r="BM137" s="281"/>
      <c r="BN137" s="280"/>
      <c r="BO137" s="280"/>
      <c r="BP137" s="280"/>
      <c r="BQ137" s="280"/>
      <c r="BR137" s="280"/>
      <c r="BS137" s="280"/>
      <c r="BT137" s="286"/>
      <c r="BU137" s="281"/>
      <c r="BV137" s="270"/>
      <c r="BW137" s="270"/>
      <c r="BX137" s="270"/>
      <c r="BY137" s="270"/>
      <c r="BZ137" s="270"/>
      <c r="CA137" s="270"/>
      <c r="CB137" s="271"/>
      <c r="CC137" s="281"/>
      <c r="CD137" s="286"/>
    </row>
    <row r="138" spans="2:82" ht="12.6" customHeight="1" x14ac:dyDescent="0.25">
      <c r="B138" s="352">
        <v>44</v>
      </c>
      <c r="C138" s="334" t="s">
        <v>255</v>
      </c>
      <c r="D138" s="313" t="s">
        <v>260</v>
      </c>
      <c r="E138" s="313" t="s">
        <v>294</v>
      </c>
      <c r="F138" s="331" t="s">
        <v>181</v>
      </c>
      <c r="G138" s="330">
        <v>45078</v>
      </c>
      <c r="H138" s="313" t="s">
        <v>298</v>
      </c>
      <c r="I138" s="313">
        <v>45</v>
      </c>
      <c r="J138" s="315">
        <f t="shared" ref="J138" si="1859">IF(I138="N",0,I138)</f>
        <v>45</v>
      </c>
      <c r="K138" s="313" t="s">
        <v>305</v>
      </c>
      <c r="L138" s="315">
        <f t="shared" si="1121"/>
        <v>0</v>
      </c>
      <c r="M138" s="313" t="s">
        <v>306</v>
      </c>
      <c r="N138" s="313"/>
      <c r="O138" s="313"/>
      <c r="P138" s="316">
        <v>34928</v>
      </c>
      <c r="Q138" s="314" t="s">
        <v>12</v>
      </c>
      <c r="R138" s="312">
        <f>VLOOKUP(Q138,vstupy!$B$17:$C$27,2,FALSE)</f>
        <v>0.25</v>
      </c>
      <c r="S138" s="313"/>
      <c r="T138" s="153" t="s">
        <v>21</v>
      </c>
      <c r="U138" s="227">
        <f>IFERROR(VLOOKUP(T138,[1]vstupy!$B$2:$C$12,2,FALSE),0)</f>
        <v>200</v>
      </c>
      <c r="V138" s="314" t="s">
        <v>12</v>
      </c>
      <c r="W138" s="338">
        <f>VLOOKUP(V138,vstupy!$B$17:$C$27,2,FALSE)</f>
        <v>0.25</v>
      </c>
      <c r="X138" s="336">
        <f t="shared" ref="X138" si="1860">IFERROR(IF(J138=0,"N",N138/I138),0)</f>
        <v>0</v>
      </c>
      <c r="Y138" s="308">
        <f t="shared" ref="Y138" si="1861">N138</f>
        <v>0</v>
      </c>
      <c r="Z138" s="308">
        <f t="shared" ref="Z138" si="1862">IFERROR(IF(J138=0,"N",O138/I138),0)</f>
        <v>0</v>
      </c>
      <c r="AA138" s="308">
        <f t="shared" ref="AA138" si="1863">O138</f>
        <v>0</v>
      </c>
      <c r="AB138" s="308">
        <f t="shared" ref="AB138" si="1864">P138*R138</f>
        <v>8732</v>
      </c>
      <c r="AC138" s="308">
        <f t="shared" si="1038"/>
        <v>392940</v>
      </c>
      <c r="AD138" s="349">
        <f t="shared" ref="AD138" si="1865">IF(S138&gt;0,IF(W138&gt;0,($G$6/160)*(S138/60)*W138,0),IF(W138&gt;0,($G$6/160)*((U138+U139+U140)/60)*W138,0))</f>
        <v>8.52734375</v>
      </c>
      <c r="AE138" s="350">
        <f t="shared" si="994"/>
        <v>383.73046875</v>
      </c>
      <c r="AF138" s="281">
        <f>IF($M138="In (zvyšuje náklady)",X138,0)</f>
        <v>0</v>
      </c>
      <c r="AG138" s="280">
        <f t="shared" ref="AG138:AM138" si="1866">IF($M138="In (zvyšuje náklady)",Y138,0)</f>
        <v>0</v>
      </c>
      <c r="AH138" s="280">
        <f t="shared" si="1866"/>
        <v>0</v>
      </c>
      <c r="AI138" s="280">
        <f t="shared" si="1866"/>
        <v>0</v>
      </c>
      <c r="AJ138" s="280">
        <f t="shared" si="1866"/>
        <v>0</v>
      </c>
      <c r="AK138" s="280">
        <f t="shared" si="1866"/>
        <v>0</v>
      </c>
      <c r="AL138" s="280">
        <f t="shared" si="1866"/>
        <v>0</v>
      </c>
      <c r="AM138" s="286">
        <f t="shared" si="1866"/>
        <v>0</v>
      </c>
      <c r="AN138" s="297">
        <f t="shared" ref="AN138" si="1867">IF($M138="In (zvyšuje náklady)",0,X138)</f>
        <v>0</v>
      </c>
      <c r="AO138" s="297">
        <f t="shared" ref="AO138" si="1868">IF($M138="In (zvyšuje náklady)",0,Y138)</f>
        <v>0</v>
      </c>
      <c r="AP138" s="297">
        <f t="shared" ref="AP138" si="1869">IF($M138="In (zvyšuje náklady)",0,Z138)</f>
        <v>0</v>
      </c>
      <c r="AQ138" s="297">
        <f t="shared" ref="AQ138" si="1870">IF($M138="In (zvyšuje náklady)",0,AA138)</f>
        <v>0</v>
      </c>
      <c r="AR138" s="297">
        <f t="shared" ref="AR138" si="1871">IF($M138="In (zvyšuje náklady)",0,AB138)</f>
        <v>8732</v>
      </c>
      <c r="AS138" s="297">
        <f t="shared" ref="AS138" si="1872">IF($M138="In (zvyšuje náklady)",0,AC138)</f>
        <v>392940</v>
      </c>
      <c r="AT138" s="297">
        <f t="shared" ref="AT138" si="1873">IF($M138="In (zvyšuje náklady)",0,AD138)</f>
        <v>8.52734375</v>
      </c>
      <c r="AU138" s="295">
        <f t="shared" ref="AU138" si="1874">IF($M138="In (zvyšuje náklady)",0,AE138)</f>
        <v>383.73046875</v>
      </c>
      <c r="AV138" s="281">
        <f t="shared" ref="AV138:BB138" si="1875">IF($L138&gt;0,AF138,0)</f>
        <v>0</v>
      </c>
      <c r="AW138" s="280">
        <f t="shared" ref="AW138:AY138" si="1876">IF($L138&gt;0,$L138*AV138,0)</f>
        <v>0</v>
      </c>
      <c r="AX138" s="280">
        <f t="shared" si="1875"/>
        <v>0</v>
      </c>
      <c r="AY138" s="280">
        <f t="shared" si="1876"/>
        <v>0</v>
      </c>
      <c r="AZ138" s="280">
        <f t="shared" si="1875"/>
        <v>0</v>
      </c>
      <c r="BA138" s="280">
        <f t="shared" ref="BA138" si="1877">IF($L138&gt;0,$L138*AZ138,0)</f>
        <v>0</v>
      </c>
      <c r="BB138" s="280">
        <f t="shared" si="1875"/>
        <v>0</v>
      </c>
      <c r="BC138" s="286">
        <f t="shared" ref="BC138" si="1878">IF($L138&gt;0,$L138*BB138,0)</f>
        <v>0</v>
      </c>
      <c r="BD138" s="281">
        <f t="shared" ref="BD138" si="1879">IF($L138&gt;0,AN138,0)</f>
        <v>0</v>
      </c>
      <c r="BE138" s="280">
        <f t="shared" ref="BE138" si="1880">IF($L138&gt;0,$L138*BD138,0)</f>
        <v>0</v>
      </c>
      <c r="BF138" s="280">
        <f t="shared" ref="BF138" si="1881">IF($L138&gt;0,AP138,0)</f>
        <v>0</v>
      </c>
      <c r="BG138" s="280">
        <f t="shared" ref="BG138" si="1882">IF($L138&gt;0,$L138*BF138,0)</f>
        <v>0</v>
      </c>
      <c r="BH138" s="280">
        <f t="shared" ref="BH138" si="1883">IF($L138&gt;0,AR138,0)</f>
        <v>0</v>
      </c>
      <c r="BI138" s="280">
        <f t="shared" ref="BI138" si="1884">IF($L138&gt;0,$L138*BH138,0)</f>
        <v>0</v>
      </c>
      <c r="BJ138" s="280">
        <f t="shared" ref="BJ138" si="1885">IF($L138&gt;0,AT138,0)</f>
        <v>0</v>
      </c>
      <c r="BK138" s="286">
        <f t="shared" ref="BK138" si="1886">IF($L138&gt;0,$L138*BJ138,0)</f>
        <v>0</v>
      </c>
      <c r="BL138" s="305">
        <f>IF(F138=vstupy!F$6,"1",0)</f>
        <v>0</v>
      </c>
      <c r="BM138" s="281">
        <f t="shared" ref="BM138" si="1887">IF($BL138="1",AF138,0)</f>
        <v>0</v>
      </c>
      <c r="BN138" s="280">
        <f t="shared" ref="BN138" si="1888">IF($BL138="1",AG138,0)</f>
        <v>0</v>
      </c>
      <c r="BO138" s="280">
        <f t="shared" ref="BO138" si="1889">IF($BL138="1",AH138,0)</f>
        <v>0</v>
      </c>
      <c r="BP138" s="280">
        <f t="shared" ref="BP138" si="1890">IF($BL138="1",AI138,0)</f>
        <v>0</v>
      </c>
      <c r="BQ138" s="280">
        <f t="shared" ref="BQ138" si="1891">IF($BL138="1",AJ138,0)</f>
        <v>0</v>
      </c>
      <c r="BR138" s="280">
        <f t="shared" ref="BR138" si="1892">IF($BL138="1",AK138,0)</f>
        <v>0</v>
      </c>
      <c r="BS138" s="280">
        <f t="shared" ref="BS138" si="1893">IF($BL138="1",AL138,0)</f>
        <v>0</v>
      </c>
      <c r="BT138" s="286">
        <f t="shared" ref="BT138" si="1894">IF($BL138="1",AM138,0)</f>
        <v>0</v>
      </c>
      <c r="BU138" s="281">
        <f t="shared" ref="BU138" si="1895">IF($BL138="1",AN138,0)</f>
        <v>0</v>
      </c>
      <c r="BV138" s="270">
        <f t="shared" ref="BV138" si="1896">IF($BL138="1",AO138,0)</f>
        <v>0</v>
      </c>
      <c r="BW138" s="270">
        <f t="shared" ref="BW138" si="1897">IF($BL138="1",AP138,0)</f>
        <v>0</v>
      </c>
      <c r="BX138" s="270">
        <f t="shared" ref="BX138" si="1898">IF($BL138="1",AQ138,0)</f>
        <v>0</v>
      </c>
      <c r="BY138" s="270">
        <f t="shared" ref="BY138" si="1899">IF($BL138="1",AR138,0)</f>
        <v>0</v>
      </c>
      <c r="BZ138" s="270">
        <f t="shared" ref="BZ138" si="1900">IF($BL138="1",AS138,0)</f>
        <v>0</v>
      </c>
      <c r="CA138" s="270">
        <f t="shared" ref="CA138" si="1901">IF($BL138="1",AT138,0)</f>
        <v>0</v>
      </c>
      <c r="CB138" s="271">
        <f t="shared" ref="CB138" si="1902">IF($BL138="1",AU138,0)</f>
        <v>0</v>
      </c>
      <c r="CC138" s="281">
        <f>IFERROR(IF($X138="N/A",Z138+AB138+AD138,X138+Z138+AB138+AD138),0)</f>
        <v>8740.52734375</v>
      </c>
      <c r="CD138" s="286">
        <f>Y138+AA138+AC138+AE138</f>
        <v>393323.73046875</v>
      </c>
    </row>
    <row r="139" spans="2:82" ht="12.6" customHeight="1" x14ac:dyDescent="0.25">
      <c r="B139" s="352"/>
      <c r="C139" s="334"/>
      <c r="D139" s="313"/>
      <c r="E139" s="313"/>
      <c r="F139" s="332"/>
      <c r="G139" s="330"/>
      <c r="H139" s="313"/>
      <c r="I139" s="313"/>
      <c r="J139" s="315"/>
      <c r="K139" s="313"/>
      <c r="L139" s="315"/>
      <c r="M139" s="313"/>
      <c r="N139" s="313"/>
      <c r="O139" s="313"/>
      <c r="P139" s="316"/>
      <c r="Q139" s="314"/>
      <c r="R139" s="312"/>
      <c r="S139" s="313"/>
      <c r="T139" s="153" t="s">
        <v>51</v>
      </c>
      <c r="U139" s="227">
        <f>IFERROR(VLOOKUP(T139,[1]vstupy!$B$2:$C$12,2,FALSE),0)</f>
        <v>0</v>
      </c>
      <c r="V139" s="314"/>
      <c r="W139" s="339"/>
      <c r="X139" s="336"/>
      <c r="Y139" s="309"/>
      <c r="Z139" s="309"/>
      <c r="AA139" s="309"/>
      <c r="AB139" s="309"/>
      <c r="AC139" s="309"/>
      <c r="AD139" s="309"/>
      <c r="AE139" s="351"/>
      <c r="AF139" s="281"/>
      <c r="AG139" s="280"/>
      <c r="AH139" s="280"/>
      <c r="AI139" s="280"/>
      <c r="AJ139" s="280"/>
      <c r="AK139" s="280"/>
      <c r="AL139" s="280"/>
      <c r="AM139" s="286"/>
      <c r="AN139" s="270"/>
      <c r="AO139" s="270"/>
      <c r="AP139" s="270"/>
      <c r="AQ139" s="270"/>
      <c r="AR139" s="270"/>
      <c r="AS139" s="270"/>
      <c r="AT139" s="270"/>
      <c r="AU139" s="296"/>
      <c r="AV139" s="281"/>
      <c r="AW139" s="280"/>
      <c r="AX139" s="280"/>
      <c r="AY139" s="280"/>
      <c r="AZ139" s="280"/>
      <c r="BA139" s="280"/>
      <c r="BB139" s="280"/>
      <c r="BC139" s="286"/>
      <c r="BD139" s="281"/>
      <c r="BE139" s="280"/>
      <c r="BF139" s="280"/>
      <c r="BG139" s="280"/>
      <c r="BH139" s="280"/>
      <c r="BI139" s="280"/>
      <c r="BJ139" s="280"/>
      <c r="BK139" s="286"/>
      <c r="BL139" s="305"/>
      <c r="BM139" s="281"/>
      <c r="BN139" s="280"/>
      <c r="BO139" s="280"/>
      <c r="BP139" s="280"/>
      <c r="BQ139" s="280"/>
      <c r="BR139" s="280"/>
      <c r="BS139" s="280"/>
      <c r="BT139" s="286"/>
      <c r="BU139" s="281"/>
      <c r="BV139" s="270"/>
      <c r="BW139" s="270"/>
      <c r="BX139" s="270"/>
      <c r="BY139" s="270"/>
      <c r="BZ139" s="270"/>
      <c r="CA139" s="270"/>
      <c r="CB139" s="271"/>
      <c r="CC139" s="281"/>
      <c r="CD139" s="286"/>
    </row>
    <row r="140" spans="2:82" ht="12.6" customHeight="1" x14ac:dyDescent="0.25">
      <c r="B140" s="352"/>
      <c r="C140" s="334"/>
      <c r="D140" s="313"/>
      <c r="E140" s="313"/>
      <c r="F140" s="333"/>
      <c r="G140" s="330"/>
      <c r="H140" s="313"/>
      <c r="I140" s="313"/>
      <c r="J140" s="315"/>
      <c r="K140" s="313"/>
      <c r="L140" s="315"/>
      <c r="M140" s="313"/>
      <c r="N140" s="313"/>
      <c r="O140" s="313"/>
      <c r="P140" s="316"/>
      <c r="Q140" s="314"/>
      <c r="R140" s="312"/>
      <c r="S140" s="313"/>
      <c r="T140" s="153" t="s">
        <v>51</v>
      </c>
      <c r="U140" s="227">
        <f>IFERROR(VLOOKUP(T140,[1]vstupy!$B$2:$C$12,2,FALSE),0)</f>
        <v>0</v>
      </c>
      <c r="V140" s="314"/>
      <c r="W140" s="339"/>
      <c r="X140" s="337"/>
      <c r="Y140" s="309"/>
      <c r="Z140" s="309"/>
      <c r="AA140" s="309"/>
      <c r="AB140" s="309"/>
      <c r="AC140" s="309"/>
      <c r="AD140" s="309"/>
      <c r="AE140" s="351"/>
      <c r="AF140" s="281"/>
      <c r="AG140" s="280"/>
      <c r="AH140" s="280"/>
      <c r="AI140" s="280"/>
      <c r="AJ140" s="280"/>
      <c r="AK140" s="280"/>
      <c r="AL140" s="280"/>
      <c r="AM140" s="286"/>
      <c r="AN140" s="270"/>
      <c r="AO140" s="270"/>
      <c r="AP140" s="270"/>
      <c r="AQ140" s="270"/>
      <c r="AR140" s="270"/>
      <c r="AS140" s="270"/>
      <c r="AT140" s="270"/>
      <c r="AU140" s="296"/>
      <c r="AV140" s="281"/>
      <c r="AW140" s="280"/>
      <c r="AX140" s="280"/>
      <c r="AY140" s="280"/>
      <c r="AZ140" s="280"/>
      <c r="BA140" s="280"/>
      <c r="BB140" s="280"/>
      <c r="BC140" s="286"/>
      <c r="BD140" s="281"/>
      <c r="BE140" s="280"/>
      <c r="BF140" s="280"/>
      <c r="BG140" s="280"/>
      <c r="BH140" s="280"/>
      <c r="BI140" s="280"/>
      <c r="BJ140" s="280"/>
      <c r="BK140" s="286"/>
      <c r="BL140" s="305"/>
      <c r="BM140" s="281"/>
      <c r="BN140" s="280"/>
      <c r="BO140" s="280"/>
      <c r="BP140" s="280"/>
      <c r="BQ140" s="280"/>
      <c r="BR140" s="280"/>
      <c r="BS140" s="280"/>
      <c r="BT140" s="286"/>
      <c r="BU140" s="281"/>
      <c r="BV140" s="270"/>
      <c r="BW140" s="270"/>
      <c r="BX140" s="270"/>
      <c r="BY140" s="270"/>
      <c r="BZ140" s="270"/>
      <c r="CA140" s="270"/>
      <c r="CB140" s="271"/>
      <c r="CC140" s="281"/>
      <c r="CD140" s="286"/>
    </row>
    <row r="141" spans="2:82" ht="12.6" customHeight="1" x14ac:dyDescent="0.25">
      <c r="B141" s="352">
        <v>45</v>
      </c>
      <c r="C141" s="334" t="s">
        <v>256</v>
      </c>
      <c r="D141" s="313" t="s">
        <v>259</v>
      </c>
      <c r="E141" s="313" t="s">
        <v>295</v>
      </c>
      <c r="F141" s="331" t="s">
        <v>181</v>
      </c>
      <c r="G141" s="330">
        <v>45078</v>
      </c>
      <c r="H141" s="313" t="s">
        <v>298</v>
      </c>
      <c r="I141" s="313">
        <v>45</v>
      </c>
      <c r="J141" s="315">
        <f t="shared" ref="J141" si="1903">IF(I141="N",0,I141)</f>
        <v>45</v>
      </c>
      <c r="K141" s="313" t="s">
        <v>305</v>
      </c>
      <c r="L141" s="315">
        <f t="shared" si="1121"/>
        <v>0</v>
      </c>
      <c r="M141" s="313" t="s">
        <v>306</v>
      </c>
      <c r="N141" s="313"/>
      <c r="O141" s="313"/>
      <c r="P141" s="316">
        <v>8</v>
      </c>
      <c r="Q141" s="314" t="s">
        <v>12</v>
      </c>
      <c r="R141" s="312">
        <f>VLOOKUP(Q141,vstupy!$B$17:$C$27,2,FALSE)</f>
        <v>0.25</v>
      </c>
      <c r="S141" s="313"/>
      <c r="T141" s="153" t="s">
        <v>19</v>
      </c>
      <c r="U141" s="227">
        <f>IFERROR(VLOOKUP(T141,[1]vstupy!$B$2:$C$12,2,FALSE),0)</f>
        <v>50</v>
      </c>
      <c r="V141" s="314" t="s">
        <v>6</v>
      </c>
      <c r="W141" s="338">
        <f>VLOOKUP(V141,vstupy!$B$17:$C$27,2,FALSE)</f>
        <v>0.33</v>
      </c>
      <c r="X141" s="336">
        <f t="shared" ref="X141" si="1904">IFERROR(IF(J141=0,"N",N141/I141),0)</f>
        <v>0</v>
      </c>
      <c r="Y141" s="308">
        <f t="shared" ref="Y141" si="1905">N141</f>
        <v>0</v>
      </c>
      <c r="Z141" s="308">
        <f t="shared" ref="Z141" si="1906">IFERROR(IF(J141=0,"N",O141/I141),0)</f>
        <v>0</v>
      </c>
      <c r="AA141" s="308">
        <f t="shared" ref="AA141" si="1907">O141</f>
        <v>0</v>
      </c>
      <c r="AB141" s="308">
        <f t="shared" ref="AB141" si="1908">P141*R141</f>
        <v>2</v>
      </c>
      <c r="AC141" s="308">
        <f t="shared" si="1038"/>
        <v>90</v>
      </c>
      <c r="AD141" s="349">
        <f t="shared" ref="AD141" si="1909">IF(S141&gt;0,IF(W141&gt;0,($G$6/160)*(S141/60)*W141,0),IF(W141&gt;0,($G$6/160)*((U141+U142+U143)/60)*W141,0))</f>
        <v>2.8140234374999999</v>
      </c>
      <c r="AE141" s="350">
        <f t="shared" si="994"/>
        <v>126.6310546875</v>
      </c>
      <c r="AF141" s="281">
        <f>IF($M141="In (zvyšuje náklady)",X141,0)</f>
        <v>0</v>
      </c>
      <c r="AG141" s="280">
        <f t="shared" ref="AG141:AM141" si="1910">IF($M141="In (zvyšuje náklady)",Y141,0)</f>
        <v>0</v>
      </c>
      <c r="AH141" s="280">
        <f t="shared" si="1910"/>
        <v>0</v>
      </c>
      <c r="AI141" s="280">
        <f t="shared" si="1910"/>
        <v>0</v>
      </c>
      <c r="AJ141" s="280">
        <f t="shared" si="1910"/>
        <v>0</v>
      </c>
      <c r="AK141" s="280">
        <f t="shared" si="1910"/>
        <v>0</v>
      </c>
      <c r="AL141" s="280">
        <f t="shared" si="1910"/>
        <v>0</v>
      </c>
      <c r="AM141" s="286">
        <f t="shared" si="1910"/>
        <v>0</v>
      </c>
      <c r="AN141" s="297">
        <f t="shared" ref="AN141" si="1911">IF($M141="In (zvyšuje náklady)",0,X141)</f>
        <v>0</v>
      </c>
      <c r="AO141" s="297">
        <f t="shared" ref="AO141" si="1912">IF($M141="In (zvyšuje náklady)",0,Y141)</f>
        <v>0</v>
      </c>
      <c r="AP141" s="297">
        <f t="shared" ref="AP141" si="1913">IF($M141="In (zvyšuje náklady)",0,Z141)</f>
        <v>0</v>
      </c>
      <c r="AQ141" s="297">
        <f t="shared" ref="AQ141" si="1914">IF($M141="In (zvyšuje náklady)",0,AA141)</f>
        <v>0</v>
      </c>
      <c r="AR141" s="297">
        <f t="shared" ref="AR141" si="1915">IF($M141="In (zvyšuje náklady)",0,AB141)</f>
        <v>2</v>
      </c>
      <c r="AS141" s="297">
        <f t="shared" ref="AS141" si="1916">IF($M141="In (zvyšuje náklady)",0,AC141)</f>
        <v>90</v>
      </c>
      <c r="AT141" s="297">
        <f t="shared" ref="AT141" si="1917">IF($M141="In (zvyšuje náklady)",0,AD141)</f>
        <v>2.8140234374999999</v>
      </c>
      <c r="AU141" s="295">
        <f t="shared" ref="AU141" si="1918">IF($M141="In (zvyšuje náklady)",0,AE141)</f>
        <v>126.6310546875</v>
      </c>
      <c r="AV141" s="281">
        <f t="shared" ref="AV141:BB141" si="1919">IF($L141&gt;0,AF141,0)</f>
        <v>0</v>
      </c>
      <c r="AW141" s="280">
        <f t="shared" ref="AW141:AY141" si="1920">IF($L141&gt;0,$L141*AV141,0)</f>
        <v>0</v>
      </c>
      <c r="AX141" s="280">
        <f t="shared" si="1919"/>
        <v>0</v>
      </c>
      <c r="AY141" s="280">
        <f t="shared" si="1920"/>
        <v>0</v>
      </c>
      <c r="AZ141" s="280">
        <f t="shared" si="1919"/>
        <v>0</v>
      </c>
      <c r="BA141" s="280">
        <f t="shared" ref="BA141" si="1921">IF($L141&gt;0,$L141*AZ141,0)</f>
        <v>0</v>
      </c>
      <c r="BB141" s="280">
        <f t="shared" si="1919"/>
        <v>0</v>
      </c>
      <c r="BC141" s="286">
        <f t="shared" ref="BC141" si="1922">IF($L141&gt;0,$L141*BB141,0)</f>
        <v>0</v>
      </c>
      <c r="BD141" s="281">
        <f t="shared" ref="BD141" si="1923">IF($L141&gt;0,AN141,0)</f>
        <v>0</v>
      </c>
      <c r="BE141" s="280">
        <f t="shared" ref="BE141" si="1924">IF($L141&gt;0,$L141*BD141,0)</f>
        <v>0</v>
      </c>
      <c r="BF141" s="280">
        <f t="shared" ref="BF141" si="1925">IF($L141&gt;0,AP141,0)</f>
        <v>0</v>
      </c>
      <c r="BG141" s="280">
        <f t="shared" ref="BG141" si="1926">IF($L141&gt;0,$L141*BF141,0)</f>
        <v>0</v>
      </c>
      <c r="BH141" s="280">
        <f t="shared" ref="BH141" si="1927">IF($L141&gt;0,AR141,0)</f>
        <v>0</v>
      </c>
      <c r="BI141" s="280">
        <f t="shared" ref="BI141" si="1928">IF($L141&gt;0,$L141*BH141,0)</f>
        <v>0</v>
      </c>
      <c r="BJ141" s="280">
        <f t="shared" ref="BJ141" si="1929">IF($L141&gt;0,AT141,0)</f>
        <v>0</v>
      </c>
      <c r="BK141" s="286">
        <f t="shared" ref="BK141" si="1930">IF($L141&gt;0,$L141*BJ141,0)</f>
        <v>0</v>
      </c>
      <c r="BL141" s="305">
        <f>IF(F141=vstupy!F$6,"1",0)</f>
        <v>0</v>
      </c>
      <c r="BM141" s="281">
        <f t="shared" ref="BM141" si="1931">IF($BL141="1",AF141,0)</f>
        <v>0</v>
      </c>
      <c r="BN141" s="280">
        <f t="shared" ref="BN141" si="1932">IF($BL141="1",AG141,0)</f>
        <v>0</v>
      </c>
      <c r="BO141" s="280">
        <f t="shared" ref="BO141" si="1933">IF($BL141="1",AH141,0)</f>
        <v>0</v>
      </c>
      <c r="BP141" s="280">
        <f t="shared" ref="BP141" si="1934">IF($BL141="1",AI141,0)</f>
        <v>0</v>
      </c>
      <c r="BQ141" s="280">
        <f t="shared" ref="BQ141" si="1935">IF($BL141="1",AJ141,0)</f>
        <v>0</v>
      </c>
      <c r="BR141" s="280">
        <f t="shared" ref="BR141" si="1936">IF($BL141="1",AK141,0)</f>
        <v>0</v>
      </c>
      <c r="BS141" s="280">
        <f t="shared" ref="BS141" si="1937">IF($BL141="1",AL141,0)</f>
        <v>0</v>
      </c>
      <c r="BT141" s="286">
        <f t="shared" ref="BT141" si="1938">IF($BL141="1",AM141,0)</f>
        <v>0</v>
      </c>
      <c r="BU141" s="281">
        <f t="shared" ref="BU141" si="1939">IF($BL141="1",AN141,0)</f>
        <v>0</v>
      </c>
      <c r="BV141" s="270">
        <f t="shared" ref="BV141" si="1940">IF($BL141="1",AO141,0)</f>
        <v>0</v>
      </c>
      <c r="BW141" s="270">
        <f t="shared" ref="BW141" si="1941">IF($BL141="1",AP141,0)</f>
        <v>0</v>
      </c>
      <c r="BX141" s="270">
        <f t="shared" ref="BX141" si="1942">IF($BL141="1",AQ141,0)</f>
        <v>0</v>
      </c>
      <c r="BY141" s="270">
        <f t="shared" ref="BY141" si="1943">IF($BL141="1",AR141,0)</f>
        <v>0</v>
      </c>
      <c r="BZ141" s="270">
        <f t="shared" ref="BZ141" si="1944">IF($BL141="1",AS141,0)</f>
        <v>0</v>
      </c>
      <c r="CA141" s="270">
        <f t="shared" ref="CA141" si="1945">IF($BL141="1",AT141,0)</f>
        <v>0</v>
      </c>
      <c r="CB141" s="271">
        <f t="shared" ref="CB141" si="1946">IF($BL141="1",AU141,0)</f>
        <v>0</v>
      </c>
      <c r="CC141" s="281">
        <f>IFERROR(IF($X141="N/A",Z141+AB141+AD141,X141+Z141+AB141+AD141),0)</f>
        <v>4.8140234374999995</v>
      </c>
      <c r="CD141" s="286">
        <f>Y141+AA141+AC141+AE141</f>
        <v>216.63105468750001</v>
      </c>
    </row>
    <row r="142" spans="2:82" ht="12.6" customHeight="1" x14ac:dyDescent="0.25">
      <c r="B142" s="352"/>
      <c r="C142" s="334"/>
      <c r="D142" s="313"/>
      <c r="E142" s="313"/>
      <c r="F142" s="332"/>
      <c r="G142" s="330"/>
      <c r="H142" s="313"/>
      <c r="I142" s="313"/>
      <c r="J142" s="315"/>
      <c r="K142" s="313"/>
      <c r="L142" s="315"/>
      <c r="M142" s="313"/>
      <c r="N142" s="313"/>
      <c r="O142" s="313"/>
      <c r="P142" s="316"/>
      <c r="Q142" s="314"/>
      <c r="R142" s="312"/>
      <c r="S142" s="313"/>
      <c r="T142" s="153" t="s">
        <v>51</v>
      </c>
      <c r="U142" s="227">
        <f>IFERROR(VLOOKUP(T142,[1]vstupy!$B$2:$C$12,2,FALSE),0)</f>
        <v>0</v>
      </c>
      <c r="V142" s="314"/>
      <c r="W142" s="339"/>
      <c r="X142" s="336"/>
      <c r="Y142" s="309"/>
      <c r="Z142" s="309"/>
      <c r="AA142" s="309"/>
      <c r="AB142" s="309"/>
      <c r="AC142" s="309"/>
      <c r="AD142" s="309"/>
      <c r="AE142" s="351"/>
      <c r="AF142" s="281"/>
      <c r="AG142" s="280"/>
      <c r="AH142" s="280"/>
      <c r="AI142" s="280"/>
      <c r="AJ142" s="280"/>
      <c r="AK142" s="280"/>
      <c r="AL142" s="280"/>
      <c r="AM142" s="286"/>
      <c r="AN142" s="270"/>
      <c r="AO142" s="270"/>
      <c r="AP142" s="270"/>
      <c r="AQ142" s="270"/>
      <c r="AR142" s="270"/>
      <c r="AS142" s="270"/>
      <c r="AT142" s="270"/>
      <c r="AU142" s="296"/>
      <c r="AV142" s="281"/>
      <c r="AW142" s="280"/>
      <c r="AX142" s="280"/>
      <c r="AY142" s="280"/>
      <c r="AZ142" s="280"/>
      <c r="BA142" s="280"/>
      <c r="BB142" s="280"/>
      <c r="BC142" s="286"/>
      <c r="BD142" s="281"/>
      <c r="BE142" s="280"/>
      <c r="BF142" s="280"/>
      <c r="BG142" s="280"/>
      <c r="BH142" s="280"/>
      <c r="BI142" s="280"/>
      <c r="BJ142" s="280"/>
      <c r="BK142" s="286"/>
      <c r="BL142" s="305"/>
      <c r="BM142" s="281"/>
      <c r="BN142" s="280"/>
      <c r="BO142" s="280"/>
      <c r="BP142" s="280"/>
      <c r="BQ142" s="280"/>
      <c r="BR142" s="280"/>
      <c r="BS142" s="280"/>
      <c r="BT142" s="286"/>
      <c r="BU142" s="281"/>
      <c r="BV142" s="270"/>
      <c r="BW142" s="270"/>
      <c r="BX142" s="270"/>
      <c r="BY142" s="270"/>
      <c r="BZ142" s="270"/>
      <c r="CA142" s="270"/>
      <c r="CB142" s="271"/>
      <c r="CC142" s="281"/>
      <c r="CD142" s="286"/>
    </row>
    <row r="143" spans="2:82" ht="12.6" customHeight="1" x14ac:dyDescent="0.25">
      <c r="B143" s="352"/>
      <c r="C143" s="334"/>
      <c r="D143" s="313"/>
      <c r="E143" s="313"/>
      <c r="F143" s="333"/>
      <c r="G143" s="330"/>
      <c r="H143" s="313"/>
      <c r="I143" s="313"/>
      <c r="J143" s="315"/>
      <c r="K143" s="313"/>
      <c r="L143" s="315"/>
      <c r="M143" s="313"/>
      <c r="N143" s="313"/>
      <c r="O143" s="313"/>
      <c r="P143" s="316"/>
      <c r="Q143" s="314"/>
      <c r="R143" s="312"/>
      <c r="S143" s="313"/>
      <c r="T143" s="153" t="s">
        <v>51</v>
      </c>
      <c r="U143" s="227">
        <f>IFERROR(VLOOKUP(T143,[1]vstupy!$B$2:$C$12,2,FALSE),0)</f>
        <v>0</v>
      </c>
      <c r="V143" s="314"/>
      <c r="W143" s="339"/>
      <c r="X143" s="337"/>
      <c r="Y143" s="309"/>
      <c r="Z143" s="309"/>
      <c r="AA143" s="309"/>
      <c r="AB143" s="309"/>
      <c r="AC143" s="309"/>
      <c r="AD143" s="309"/>
      <c r="AE143" s="351"/>
      <c r="AF143" s="281"/>
      <c r="AG143" s="280"/>
      <c r="AH143" s="280"/>
      <c r="AI143" s="280"/>
      <c r="AJ143" s="280"/>
      <c r="AK143" s="280"/>
      <c r="AL143" s="280"/>
      <c r="AM143" s="286"/>
      <c r="AN143" s="270"/>
      <c r="AO143" s="270"/>
      <c r="AP143" s="270"/>
      <c r="AQ143" s="270"/>
      <c r="AR143" s="270"/>
      <c r="AS143" s="270"/>
      <c r="AT143" s="270"/>
      <c r="AU143" s="296"/>
      <c r="AV143" s="281"/>
      <c r="AW143" s="280"/>
      <c r="AX143" s="280"/>
      <c r="AY143" s="280"/>
      <c r="AZ143" s="280"/>
      <c r="BA143" s="280"/>
      <c r="BB143" s="280"/>
      <c r="BC143" s="286"/>
      <c r="BD143" s="281"/>
      <c r="BE143" s="280"/>
      <c r="BF143" s="280"/>
      <c r="BG143" s="280"/>
      <c r="BH143" s="280"/>
      <c r="BI143" s="280"/>
      <c r="BJ143" s="280"/>
      <c r="BK143" s="286"/>
      <c r="BL143" s="305"/>
      <c r="BM143" s="281"/>
      <c r="BN143" s="280"/>
      <c r="BO143" s="280"/>
      <c r="BP143" s="280"/>
      <c r="BQ143" s="280"/>
      <c r="BR143" s="280"/>
      <c r="BS143" s="280"/>
      <c r="BT143" s="286"/>
      <c r="BU143" s="281"/>
      <c r="BV143" s="270"/>
      <c r="BW143" s="270"/>
      <c r="BX143" s="270"/>
      <c r="BY143" s="270"/>
      <c r="BZ143" s="270"/>
      <c r="CA143" s="270"/>
      <c r="CB143" s="271"/>
      <c r="CC143" s="281"/>
      <c r="CD143" s="286"/>
    </row>
    <row r="144" spans="2:82" ht="12.6" customHeight="1" x14ac:dyDescent="0.25">
      <c r="B144" s="352">
        <v>46</v>
      </c>
      <c r="C144" s="334" t="s">
        <v>257</v>
      </c>
      <c r="D144" s="313" t="s">
        <v>259</v>
      </c>
      <c r="E144" s="313" t="s">
        <v>296</v>
      </c>
      <c r="F144" s="331" t="s">
        <v>181</v>
      </c>
      <c r="G144" s="330">
        <v>45078</v>
      </c>
      <c r="H144" s="313" t="s">
        <v>298</v>
      </c>
      <c r="I144" s="313">
        <v>45</v>
      </c>
      <c r="J144" s="315">
        <f t="shared" ref="J144" si="1947">IF(I144="N",0,I144)</f>
        <v>45</v>
      </c>
      <c r="K144" s="313" t="s">
        <v>305</v>
      </c>
      <c r="L144" s="315">
        <f t="shared" si="1121"/>
        <v>0</v>
      </c>
      <c r="M144" s="313" t="s">
        <v>306</v>
      </c>
      <c r="N144" s="313"/>
      <c r="O144" s="313"/>
      <c r="P144" s="316">
        <v>1637.25</v>
      </c>
      <c r="Q144" s="314" t="s">
        <v>10</v>
      </c>
      <c r="R144" s="312">
        <f>VLOOKUP(Q144,vstupy!$B$17:$C$27,2,FALSE)</f>
        <v>12</v>
      </c>
      <c r="S144" s="313"/>
      <c r="T144" s="153" t="s">
        <v>51</v>
      </c>
      <c r="U144" s="227">
        <f>IFERROR(VLOOKUP(T144,[1]vstupy!$B$2:$C$12,2,FALSE),0)</f>
        <v>0</v>
      </c>
      <c r="V144" s="314" t="s">
        <v>50</v>
      </c>
      <c r="W144" s="338">
        <f>VLOOKUP(V144,vstupy!$B$17:$C$27,2,FALSE)</f>
        <v>0</v>
      </c>
      <c r="X144" s="336">
        <f t="shared" ref="X144" si="1948">IFERROR(IF(J144=0,"N",N144/I144),0)</f>
        <v>0</v>
      </c>
      <c r="Y144" s="308">
        <f t="shared" ref="Y144" si="1949">N144</f>
        <v>0</v>
      </c>
      <c r="Z144" s="308">
        <f t="shared" ref="Z144" si="1950">IFERROR(IF(J144=0,"N",O144/I144),0)</f>
        <v>0</v>
      </c>
      <c r="AA144" s="308">
        <f t="shared" ref="AA144" si="1951">O144</f>
        <v>0</v>
      </c>
      <c r="AB144" s="308">
        <f t="shared" ref="AB144" si="1952">P144*R144</f>
        <v>19647</v>
      </c>
      <c r="AC144" s="308">
        <f t="shared" si="1038"/>
        <v>884115</v>
      </c>
      <c r="AD144" s="349">
        <f t="shared" ref="AD144" si="1953">IF(S144&gt;0,IF(W144&gt;0,($G$6/160)*(S144/60)*W144,0),IF(W144&gt;0,($G$6/160)*((U144+U145+U146)/60)*W144,0))</f>
        <v>0</v>
      </c>
      <c r="AE144" s="350">
        <f t="shared" ref="AE144:AE156" si="1954">IFERROR(AD144*J144,0)</f>
        <v>0</v>
      </c>
      <c r="AF144" s="281">
        <f>IF($M144="In (zvyšuje náklady)",X144,0)</f>
        <v>0</v>
      </c>
      <c r="AG144" s="280">
        <f t="shared" ref="AG144:AM144" si="1955">IF($M144="In (zvyšuje náklady)",Y144,0)</f>
        <v>0</v>
      </c>
      <c r="AH144" s="280">
        <f t="shared" si="1955"/>
        <v>0</v>
      </c>
      <c r="AI144" s="280">
        <f t="shared" si="1955"/>
        <v>0</v>
      </c>
      <c r="AJ144" s="280">
        <f t="shared" si="1955"/>
        <v>0</v>
      </c>
      <c r="AK144" s="280">
        <f t="shared" si="1955"/>
        <v>0</v>
      </c>
      <c r="AL144" s="280">
        <f t="shared" si="1955"/>
        <v>0</v>
      </c>
      <c r="AM144" s="286">
        <f t="shared" si="1955"/>
        <v>0</v>
      </c>
      <c r="AN144" s="297">
        <f t="shared" ref="AN144" si="1956">IF($M144="In (zvyšuje náklady)",0,X144)</f>
        <v>0</v>
      </c>
      <c r="AO144" s="297">
        <f t="shared" ref="AO144" si="1957">IF($M144="In (zvyšuje náklady)",0,Y144)</f>
        <v>0</v>
      </c>
      <c r="AP144" s="297">
        <f t="shared" ref="AP144" si="1958">IF($M144="In (zvyšuje náklady)",0,Z144)</f>
        <v>0</v>
      </c>
      <c r="AQ144" s="297">
        <f t="shared" ref="AQ144" si="1959">IF($M144="In (zvyšuje náklady)",0,AA144)</f>
        <v>0</v>
      </c>
      <c r="AR144" s="297">
        <f t="shared" ref="AR144" si="1960">IF($M144="In (zvyšuje náklady)",0,AB144)</f>
        <v>19647</v>
      </c>
      <c r="AS144" s="297">
        <f t="shared" ref="AS144" si="1961">IF($M144="In (zvyšuje náklady)",0,AC144)</f>
        <v>884115</v>
      </c>
      <c r="AT144" s="297">
        <f t="shared" ref="AT144" si="1962">IF($M144="In (zvyšuje náklady)",0,AD144)</f>
        <v>0</v>
      </c>
      <c r="AU144" s="295">
        <f t="shared" ref="AU144" si="1963">IF($M144="In (zvyšuje náklady)",0,AE144)</f>
        <v>0</v>
      </c>
      <c r="AV144" s="281">
        <f t="shared" ref="AV144:BB144" si="1964">IF($L144&gt;0,AF144,0)</f>
        <v>0</v>
      </c>
      <c r="AW144" s="280">
        <f t="shared" ref="AW144:AY144" si="1965">IF($L144&gt;0,$L144*AV144,0)</f>
        <v>0</v>
      </c>
      <c r="AX144" s="280">
        <f t="shared" si="1964"/>
        <v>0</v>
      </c>
      <c r="AY144" s="280">
        <f t="shared" si="1965"/>
        <v>0</v>
      </c>
      <c r="AZ144" s="280">
        <f t="shared" si="1964"/>
        <v>0</v>
      </c>
      <c r="BA144" s="280">
        <f t="shared" ref="BA144" si="1966">IF($L144&gt;0,$L144*AZ144,0)</f>
        <v>0</v>
      </c>
      <c r="BB144" s="280">
        <f t="shared" si="1964"/>
        <v>0</v>
      </c>
      <c r="BC144" s="286">
        <f t="shared" ref="BC144" si="1967">IF($L144&gt;0,$L144*BB144,0)</f>
        <v>0</v>
      </c>
      <c r="BD144" s="281">
        <f t="shared" ref="BD144" si="1968">IF($L144&gt;0,AN144,0)</f>
        <v>0</v>
      </c>
      <c r="BE144" s="280">
        <f t="shared" ref="BE144" si="1969">IF($L144&gt;0,$L144*BD144,0)</f>
        <v>0</v>
      </c>
      <c r="BF144" s="280">
        <f t="shared" ref="BF144" si="1970">IF($L144&gt;0,AP144,0)</f>
        <v>0</v>
      </c>
      <c r="BG144" s="280">
        <f t="shared" ref="BG144" si="1971">IF($L144&gt;0,$L144*BF144,0)</f>
        <v>0</v>
      </c>
      <c r="BH144" s="280">
        <f t="shared" ref="BH144" si="1972">IF($L144&gt;0,AR144,0)</f>
        <v>0</v>
      </c>
      <c r="BI144" s="280">
        <f t="shared" ref="BI144" si="1973">IF($L144&gt;0,$L144*BH144,0)</f>
        <v>0</v>
      </c>
      <c r="BJ144" s="280">
        <f t="shared" ref="BJ144" si="1974">IF($L144&gt;0,AT144,0)</f>
        <v>0</v>
      </c>
      <c r="BK144" s="286">
        <f t="shared" ref="BK144" si="1975">IF($L144&gt;0,$L144*BJ144,0)</f>
        <v>0</v>
      </c>
      <c r="BL144" s="305">
        <f>IF(F144=vstupy!F$6,"1",0)</f>
        <v>0</v>
      </c>
      <c r="BM144" s="281">
        <f t="shared" ref="BM144" si="1976">IF($BL144="1",AF144,0)</f>
        <v>0</v>
      </c>
      <c r="BN144" s="280">
        <f t="shared" ref="BN144" si="1977">IF($BL144="1",AG144,0)</f>
        <v>0</v>
      </c>
      <c r="BO144" s="280">
        <f t="shared" ref="BO144" si="1978">IF($BL144="1",AH144,0)</f>
        <v>0</v>
      </c>
      <c r="BP144" s="280">
        <f t="shared" ref="BP144" si="1979">IF($BL144="1",AI144,0)</f>
        <v>0</v>
      </c>
      <c r="BQ144" s="280">
        <f t="shared" ref="BQ144" si="1980">IF($BL144="1",AJ144,0)</f>
        <v>0</v>
      </c>
      <c r="BR144" s="280">
        <f t="shared" ref="BR144" si="1981">IF($BL144="1",AK144,0)</f>
        <v>0</v>
      </c>
      <c r="BS144" s="280">
        <f t="shared" ref="BS144" si="1982">IF($BL144="1",AL144,0)</f>
        <v>0</v>
      </c>
      <c r="BT144" s="286">
        <f t="shared" ref="BT144" si="1983">IF($BL144="1",AM144,0)</f>
        <v>0</v>
      </c>
      <c r="BU144" s="281">
        <f t="shared" ref="BU144" si="1984">IF($BL144="1",AN144,0)</f>
        <v>0</v>
      </c>
      <c r="BV144" s="270">
        <f t="shared" ref="BV144" si="1985">IF($BL144="1",AO144,0)</f>
        <v>0</v>
      </c>
      <c r="BW144" s="270">
        <f t="shared" ref="BW144" si="1986">IF($BL144="1",AP144,0)</f>
        <v>0</v>
      </c>
      <c r="BX144" s="270">
        <f t="shared" ref="BX144" si="1987">IF($BL144="1",AQ144,0)</f>
        <v>0</v>
      </c>
      <c r="BY144" s="270">
        <f t="shared" ref="BY144" si="1988">IF($BL144="1",AR144,0)</f>
        <v>0</v>
      </c>
      <c r="BZ144" s="270">
        <f t="shared" ref="BZ144" si="1989">IF($BL144="1",AS144,0)</f>
        <v>0</v>
      </c>
      <c r="CA144" s="270">
        <f t="shared" ref="CA144" si="1990">IF($BL144="1",AT144,0)</f>
        <v>0</v>
      </c>
      <c r="CB144" s="271">
        <f t="shared" ref="CB144" si="1991">IF($BL144="1",AU144,0)</f>
        <v>0</v>
      </c>
      <c r="CC144" s="281">
        <f>IFERROR(IF($X144="N/A",Z144+AB144+AD144,X144+Z144+AB144+AD144),0)</f>
        <v>19647</v>
      </c>
      <c r="CD144" s="286">
        <f>Y144+AA144+AC144+AE144</f>
        <v>884115</v>
      </c>
    </row>
    <row r="145" spans="2:82" ht="12.6" customHeight="1" x14ac:dyDescent="0.25">
      <c r="B145" s="352"/>
      <c r="C145" s="334"/>
      <c r="D145" s="313"/>
      <c r="E145" s="313"/>
      <c r="F145" s="332"/>
      <c r="G145" s="330"/>
      <c r="H145" s="313"/>
      <c r="I145" s="313"/>
      <c r="J145" s="315"/>
      <c r="K145" s="313"/>
      <c r="L145" s="315"/>
      <c r="M145" s="313"/>
      <c r="N145" s="313"/>
      <c r="O145" s="313"/>
      <c r="P145" s="316"/>
      <c r="Q145" s="314"/>
      <c r="R145" s="312"/>
      <c r="S145" s="313"/>
      <c r="T145" s="153" t="s">
        <v>51</v>
      </c>
      <c r="U145" s="227">
        <f>IFERROR(VLOOKUP(T145,[1]vstupy!$B$2:$C$12,2,FALSE),0)</f>
        <v>0</v>
      </c>
      <c r="V145" s="314"/>
      <c r="W145" s="339"/>
      <c r="X145" s="336"/>
      <c r="Y145" s="309"/>
      <c r="Z145" s="309"/>
      <c r="AA145" s="309"/>
      <c r="AB145" s="309"/>
      <c r="AC145" s="309"/>
      <c r="AD145" s="309"/>
      <c r="AE145" s="351"/>
      <c r="AF145" s="281"/>
      <c r="AG145" s="280"/>
      <c r="AH145" s="280"/>
      <c r="AI145" s="280"/>
      <c r="AJ145" s="280"/>
      <c r="AK145" s="280"/>
      <c r="AL145" s="280"/>
      <c r="AM145" s="286"/>
      <c r="AN145" s="270"/>
      <c r="AO145" s="270"/>
      <c r="AP145" s="270"/>
      <c r="AQ145" s="270"/>
      <c r="AR145" s="270"/>
      <c r="AS145" s="270"/>
      <c r="AT145" s="270"/>
      <c r="AU145" s="296"/>
      <c r="AV145" s="281"/>
      <c r="AW145" s="280"/>
      <c r="AX145" s="280"/>
      <c r="AY145" s="280"/>
      <c r="AZ145" s="280"/>
      <c r="BA145" s="280"/>
      <c r="BB145" s="280"/>
      <c r="BC145" s="286"/>
      <c r="BD145" s="281"/>
      <c r="BE145" s="280"/>
      <c r="BF145" s="280"/>
      <c r="BG145" s="280"/>
      <c r="BH145" s="280"/>
      <c r="BI145" s="280"/>
      <c r="BJ145" s="280"/>
      <c r="BK145" s="286"/>
      <c r="BL145" s="305"/>
      <c r="BM145" s="281"/>
      <c r="BN145" s="280"/>
      <c r="BO145" s="280"/>
      <c r="BP145" s="280"/>
      <c r="BQ145" s="280"/>
      <c r="BR145" s="280"/>
      <c r="BS145" s="280"/>
      <c r="BT145" s="286"/>
      <c r="BU145" s="281"/>
      <c r="BV145" s="270"/>
      <c r="BW145" s="270"/>
      <c r="BX145" s="270"/>
      <c r="BY145" s="270"/>
      <c r="BZ145" s="270"/>
      <c r="CA145" s="270"/>
      <c r="CB145" s="271"/>
      <c r="CC145" s="281"/>
      <c r="CD145" s="286"/>
    </row>
    <row r="146" spans="2:82" ht="12.6" customHeight="1" x14ac:dyDescent="0.25">
      <c r="B146" s="352"/>
      <c r="C146" s="334"/>
      <c r="D146" s="313"/>
      <c r="E146" s="313"/>
      <c r="F146" s="333"/>
      <c r="G146" s="330"/>
      <c r="H146" s="313"/>
      <c r="I146" s="313"/>
      <c r="J146" s="315"/>
      <c r="K146" s="313"/>
      <c r="L146" s="315"/>
      <c r="M146" s="313"/>
      <c r="N146" s="313"/>
      <c r="O146" s="313"/>
      <c r="P146" s="316"/>
      <c r="Q146" s="314"/>
      <c r="R146" s="312"/>
      <c r="S146" s="313"/>
      <c r="T146" s="153" t="s">
        <v>51</v>
      </c>
      <c r="U146" s="227">
        <f>IFERROR(VLOOKUP(T146,[1]vstupy!$B$2:$C$12,2,FALSE),0)</f>
        <v>0</v>
      </c>
      <c r="V146" s="314"/>
      <c r="W146" s="339"/>
      <c r="X146" s="337"/>
      <c r="Y146" s="309"/>
      <c r="Z146" s="309"/>
      <c r="AA146" s="309"/>
      <c r="AB146" s="309"/>
      <c r="AC146" s="309"/>
      <c r="AD146" s="309"/>
      <c r="AE146" s="351"/>
      <c r="AF146" s="281"/>
      <c r="AG146" s="280"/>
      <c r="AH146" s="280"/>
      <c r="AI146" s="280"/>
      <c r="AJ146" s="280"/>
      <c r="AK146" s="280"/>
      <c r="AL146" s="280"/>
      <c r="AM146" s="286"/>
      <c r="AN146" s="270"/>
      <c r="AO146" s="270"/>
      <c r="AP146" s="270"/>
      <c r="AQ146" s="270"/>
      <c r="AR146" s="270"/>
      <c r="AS146" s="270"/>
      <c r="AT146" s="270"/>
      <c r="AU146" s="296"/>
      <c r="AV146" s="281"/>
      <c r="AW146" s="280"/>
      <c r="AX146" s="280"/>
      <c r="AY146" s="280"/>
      <c r="AZ146" s="280"/>
      <c r="BA146" s="280"/>
      <c r="BB146" s="280"/>
      <c r="BC146" s="286"/>
      <c r="BD146" s="281"/>
      <c r="BE146" s="280"/>
      <c r="BF146" s="280"/>
      <c r="BG146" s="280"/>
      <c r="BH146" s="280"/>
      <c r="BI146" s="280"/>
      <c r="BJ146" s="280"/>
      <c r="BK146" s="286"/>
      <c r="BL146" s="305"/>
      <c r="BM146" s="281"/>
      <c r="BN146" s="280"/>
      <c r="BO146" s="280"/>
      <c r="BP146" s="280"/>
      <c r="BQ146" s="280"/>
      <c r="BR146" s="280"/>
      <c r="BS146" s="280"/>
      <c r="BT146" s="286"/>
      <c r="BU146" s="281"/>
      <c r="BV146" s="270"/>
      <c r="BW146" s="270"/>
      <c r="BX146" s="270"/>
      <c r="BY146" s="270"/>
      <c r="BZ146" s="270"/>
      <c r="CA146" s="270"/>
      <c r="CB146" s="271"/>
      <c r="CC146" s="281"/>
      <c r="CD146" s="286"/>
    </row>
    <row r="147" spans="2:82" ht="12.6" customHeight="1" x14ac:dyDescent="0.25">
      <c r="B147" s="352">
        <v>47</v>
      </c>
      <c r="C147" s="334"/>
      <c r="D147" s="334"/>
      <c r="E147" s="334"/>
      <c r="F147" s="313"/>
      <c r="G147" s="330"/>
      <c r="H147" s="313"/>
      <c r="I147" s="313"/>
      <c r="J147" s="315">
        <f t="shared" ref="J147" si="1992">IF(I147="N",0,I147)</f>
        <v>0</v>
      </c>
      <c r="K147" s="313"/>
      <c r="L147" s="315">
        <f t="shared" si="1121"/>
        <v>0</v>
      </c>
      <c r="M147" s="313"/>
      <c r="N147" s="313"/>
      <c r="O147" s="313"/>
      <c r="P147" s="316"/>
      <c r="Q147" s="314"/>
      <c r="R147" s="312" t="e">
        <f>VLOOKUP(Q147,vstupy!$B$17:$C$27,2,FALSE)</f>
        <v>#N/A</v>
      </c>
      <c r="S147" s="313"/>
      <c r="T147" s="153"/>
      <c r="U147" s="218"/>
      <c r="V147" s="314"/>
      <c r="W147" s="338" t="e">
        <f>VLOOKUP(V147,vstupy!$B$17:$C$27,2,FALSE)</f>
        <v>#N/A</v>
      </c>
      <c r="X147" s="336" t="str">
        <f t="shared" ref="X147" si="1993">IFERROR(IF(J147=0,"N",N147/I147),0)</f>
        <v>N</v>
      </c>
      <c r="Y147" s="308">
        <f t="shared" ref="Y147" si="1994">N147</f>
        <v>0</v>
      </c>
      <c r="Z147" s="308" t="str">
        <f t="shared" ref="Z147" si="1995">IFERROR(IF(J147=0,"N",O147/I147),0)</f>
        <v>N</v>
      </c>
      <c r="AA147" s="308">
        <f t="shared" ref="AA147" si="1996">O147</f>
        <v>0</v>
      </c>
      <c r="AB147" s="308" t="e">
        <f t="shared" ref="AB147" si="1997">P147*R147</f>
        <v>#N/A</v>
      </c>
      <c r="AC147" s="308">
        <f t="shared" ref="AC147:AC156" si="1998">IFERROR(AB147*J147,0)</f>
        <v>0</v>
      </c>
      <c r="AD147" s="349" t="e">
        <f t="shared" ref="AD147" si="1999">IF(S147&gt;0,IF(W147&gt;0,($G$6/160)*(S147/60)*W147,0),IF(W147&gt;0,($G$6/160)*((U147+U148+U149)/60)*W147,0))</f>
        <v>#N/A</v>
      </c>
      <c r="AE147" s="350">
        <f t="shared" si="1954"/>
        <v>0</v>
      </c>
      <c r="AF147" s="281">
        <f>IF($M147="In (zvyšuje náklady)",X147,0)</f>
        <v>0</v>
      </c>
      <c r="AG147" s="280">
        <f t="shared" ref="AG147:AM147" si="2000">IF($M147="In (zvyšuje náklady)",Y147,0)</f>
        <v>0</v>
      </c>
      <c r="AH147" s="280">
        <f t="shared" si="2000"/>
        <v>0</v>
      </c>
      <c r="AI147" s="280">
        <f t="shared" si="2000"/>
        <v>0</v>
      </c>
      <c r="AJ147" s="280">
        <f t="shared" si="2000"/>
        <v>0</v>
      </c>
      <c r="AK147" s="280">
        <f t="shared" si="2000"/>
        <v>0</v>
      </c>
      <c r="AL147" s="280">
        <f t="shared" si="2000"/>
        <v>0</v>
      </c>
      <c r="AM147" s="286">
        <f t="shared" si="2000"/>
        <v>0</v>
      </c>
      <c r="AN147" s="297" t="str">
        <f t="shared" ref="AN147" si="2001">IF($M147="In (zvyšuje náklady)",0,X147)</f>
        <v>N</v>
      </c>
      <c r="AO147" s="297">
        <f t="shared" ref="AO147" si="2002">IF($M147="In (zvyšuje náklady)",0,Y147)</f>
        <v>0</v>
      </c>
      <c r="AP147" s="297" t="str">
        <f t="shared" ref="AP147" si="2003">IF($M147="In (zvyšuje náklady)",0,Z147)</f>
        <v>N</v>
      </c>
      <c r="AQ147" s="297">
        <f t="shared" ref="AQ147" si="2004">IF($M147="In (zvyšuje náklady)",0,AA147)</f>
        <v>0</v>
      </c>
      <c r="AR147" s="297" t="e">
        <f t="shared" ref="AR147" si="2005">IF($M147="In (zvyšuje náklady)",0,AB147)</f>
        <v>#N/A</v>
      </c>
      <c r="AS147" s="297">
        <f t="shared" ref="AS147" si="2006">IF($M147="In (zvyšuje náklady)",0,AC147)</f>
        <v>0</v>
      </c>
      <c r="AT147" s="297" t="e">
        <f t="shared" ref="AT147" si="2007">IF($M147="In (zvyšuje náklady)",0,AD147)</f>
        <v>#N/A</v>
      </c>
      <c r="AU147" s="295">
        <f t="shared" ref="AU147" si="2008">IF($M147="In (zvyšuje náklady)",0,AE147)</f>
        <v>0</v>
      </c>
      <c r="AV147" s="281">
        <f t="shared" ref="AV147:BB147" si="2009">IF($L147&gt;0,AF147,0)</f>
        <v>0</v>
      </c>
      <c r="AW147" s="280">
        <f t="shared" ref="AW147:AY147" si="2010">IF($L147&gt;0,$L147*AV147,0)</f>
        <v>0</v>
      </c>
      <c r="AX147" s="280">
        <f t="shared" si="2009"/>
        <v>0</v>
      </c>
      <c r="AY147" s="280">
        <f t="shared" si="2010"/>
        <v>0</v>
      </c>
      <c r="AZ147" s="280">
        <f t="shared" si="2009"/>
        <v>0</v>
      </c>
      <c r="BA147" s="280">
        <f t="shared" ref="BA147" si="2011">IF($L147&gt;0,$L147*AZ147,0)</f>
        <v>0</v>
      </c>
      <c r="BB147" s="280">
        <f t="shared" si="2009"/>
        <v>0</v>
      </c>
      <c r="BC147" s="286">
        <f t="shared" ref="BC147" si="2012">IF($L147&gt;0,$L147*BB147,0)</f>
        <v>0</v>
      </c>
      <c r="BD147" s="281">
        <f t="shared" ref="BD147" si="2013">IF($L147&gt;0,AN147,0)</f>
        <v>0</v>
      </c>
      <c r="BE147" s="280">
        <f t="shared" ref="BE147" si="2014">IF($L147&gt;0,$L147*BD147,0)</f>
        <v>0</v>
      </c>
      <c r="BF147" s="280">
        <f t="shared" ref="BF147" si="2015">IF($L147&gt;0,AP147,0)</f>
        <v>0</v>
      </c>
      <c r="BG147" s="280">
        <f t="shared" ref="BG147" si="2016">IF($L147&gt;0,$L147*BF147,0)</f>
        <v>0</v>
      </c>
      <c r="BH147" s="280">
        <f t="shared" ref="BH147" si="2017">IF($L147&gt;0,AR147,0)</f>
        <v>0</v>
      </c>
      <c r="BI147" s="280">
        <f t="shared" ref="BI147" si="2018">IF($L147&gt;0,$L147*BH147,0)</f>
        <v>0</v>
      </c>
      <c r="BJ147" s="280">
        <f t="shared" ref="BJ147" si="2019">IF($L147&gt;0,AT147,0)</f>
        <v>0</v>
      </c>
      <c r="BK147" s="286">
        <f t="shared" ref="BK147" si="2020">IF($L147&gt;0,$L147*BJ147,0)</f>
        <v>0</v>
      </c>
      <c r="BL147" s="305">
        <f>IF(F147=vstupy!F$6,"1",0)</f>
        <v>0</v>
      </c>
      <c r="BM147" s="281">
        <f t="shared" ref="BM147" si="2021">IF($BL147="1",AF147,0)</f>
        <v>0</v>
      </c>
      <c r="BN147" s="280">
        <f t="shared" ref="BN147" si="2022">IF($BL147="1",AG147,0)</f>
        <v>0</v>
      </c>
      <c r="BO147" s="280">
        <f t="shared" ref="BO147" si="2023">IF($BL147="1",AH147,0)</f>
        <v>0</v>
      </c>
      <c r="BP147" s="280">
        <f t="shared" ref="BP147" si="2024">IF($BL147="1",AI147,0)</f>
        <v>0</v>
      </c>
      <c r="BQ147" s="280">
        <f t="shared" ref="BQ147" si="2025">IF($BL147="1",AJ147,0)</f>
        <v>0</v>
      </c>
      <c r="BR147" s="280">
        <f t="shared" ref="BR147" si="2026">IF($BL147="1",AK147,0)</f>
        <v>0</v>
      </c>
      <c r="BS147" s="280">
        <f t="shared" ref="BS147" si="2027">IF($BL147="1",AL147,0)</f>
        <v>0</v>
      </c>
      <c r="BT147" s="286">
        <f t="shared" ref="BT147" si="2028">IF($BL147="1",AM147,0)</f>
        <v>0</v>
      </c>
      <c r="BU147" s="281">
        <f t="shared" ref="BU147" si="2029">IF($BL147="1",AN147,0)</f>
        <v>0</v>
      </c>
      <c r="BV147" s="270">
        <f t="shared" ref="BV147" si="2030">IF($BL147="1",AO147,0)</f>
        <v>0</v>
      </c>
      <c r="BW147" s="270">
        <f t="shared" ref="BW147" si="2031">IF($BL147="1",AP147,0)</f>
        <v>0</v>
      </c>
      <c r="BX147" s="270">
        <f t="shared" ref="BX147" si="2032">IF($BL147="1",AQ147,0)</f>
        <v>0</v>
      </c>
      <c r="BY147" s="270">
        <f t="shared" ref="BY147" si="2033">IF($BL147="1",AR147,0)</f>
        <v>0</v>
      </c>
      <c r="BZ147" s="270">
        <f t="shared" ref="BZ147" si="2034">IF($BL147="1",AS147,0)</f>
        <v>0</v>
      </c>
      <c r="CA147" s="270">
        <f t="shared" ref="CA147" si="2035">IF($BL147="1",AT147,0)</f>
        <v>0</v>
      </c>
      <c r="CB147" s="271">
        <f t="shared" ref="CB147" si="2036">IF($BL147="1",AU147,0)</f>
        <v>0</v>
      </c>
      <c r="CC147" s="281">
        <f>IFERROR(IF($X147="N/A",Z147+AB147+AD147,X147+Z147+AB147+AD147),0)</f>
        <v>0</v>
      </c>
      <c r="CD147" s="286">
        <f>Y147+AA147+AC147+AE147</f>
        <v>0</v>
      </c>
    </row>
    <row r="148" spans="2:82" ht="12.6" customHeight="1" x14ac:dyDescent="0.25">
      <c r="B148" s="352"/>
      <c r="C148" s="334"/>
      <c r="D148" s="334"/>
      <c r="E148" s="334"/>
      <c r="F148" s="313"/>
      <c r="G148" s="330"/>
      <c r="H148" s="313"/>
      <c r="I148" s="313"/>
      <c r="J148" s="315"/>
      <c r="K148" s="313"/>
      <c r="L148" s="315"/>
      <c r="M148" s="313"/>
      <c r="N148" s="313"/>
      <c r="O148" s="313"/>
      <c r="P148" s="316"/>
      <c r="Q148" s="314"/>
      <c r="R148" s="312"/>
      <c r="S148" s="313"/>
      <c r="T148" s="153"/>
      <c r="U148" s="218"/>
      <c r="V148" s="314"/>
      <c r="W148" s="339"/>
      <c r="X148" s="336"/>
      <c r="Y148" s="309"/>
      <c r="Z148" s="309"/>
      <c r="AA148" s="309"/>
      <c r="AB148" s="309"/>
      <c r="AC148" s="309"/>
      <c r="AD148" s="309"/>
      <c r="AE148" s="351"/>
      <c r="AF148" s="281"/>
      <c r="AG148" s="280"/>
      <c r="AH148" s="280"/>
      <c r="AI148" s="280"/>
      <c r="AJ148" s="280"/>
      <c r="AK148" s="280"/>
      <c r="AL148" s="280"/>
      <c r="AM148" s="286"/>
      <c r="AN148" s="270"/>
      <c r="AO148" s="270"/>
      <c r="AP148" s="270"/>
      <c r="AQ148" s="270"/>
      <c r="AR148" s="270"/>
      <c r="AS148" s="270"/>
      <c r="AT148" s="270"/>
      <c r="AU148" s="296"/>
      <c r="AV148" s="281"/>
      <c r="AW148" s="280"/>
      <c r="AX148" s="280"/>
      <c r="AY148" s="280"/>
      <c r="AZ148" s="280"/>
      <c r="BA148" s="280"/>
      <c r="BB148" s="280"/>
      <c r="BC148" s="286"/>
      <c r="BD148" s="281"/>
      <c r="BE148" s="280"/>
      <c r="BF148" s="280"/>
      <c r="BG148" s="280"/>
      <c r="BH148" s="280"/>
      <c r="BI148" s="280"/>
      <c r="BJ148" s="280"/>
      <c r="BK148" s="286"/>
      <c r="BL148" s="305"/>
      <c r="BM148" s="281"/>
      <c r="BN148" s="280"/>
      <c r="BO148" s="280"/>
      <c r="BP148" s="280"/>
      <c r="BQ148" s="280"/>
      <c r="BR148" s="280"/>
      <c r="BS148" s="280"/>
      <c r="BT148" s="286"/>
      <c r="BU148" s="281"/>
      <c r="BV148" s="270"/>
      <c r="BW148" s="270"/>
      <c r="BX148" s="270"/>
      <c r="BY148" s="270"/>
      <c r="BZ148" s="270"/>
      <c r="CA148" s="270"/>
      <c r="CB148" s="271"/>
      <c r="CC148" s="281"/>
      <c r="CD148" s="286"/>
    </row>
    <row r="149" spans="2:82" ht="12.6" customHeight="1" x14ac:dyDescent="0.25">
      <c r="B149" s="352"/>
      <c r="C149" s="334"/>
      <c r="D149" s="334"/>
      <c r="E149" s="334"/>
      <c r="F149" s="313"/>
      <c r="G149" s="330"/>
      <c r="H149" s="313"/>
      <c r="I149" s="313"/>
      <c r="J149" s="315"/>
      <c r="K149" s="313"/>
      <c r="L149" s="315"/>
      <c r="M149" s="313"/>
      <c r="N149" s="313"/>
      <c r="O149" s="313"/>
      <c r="P149" s="316"/>
      <c r="Q149" s="314"/>
      <c r="R149" s="312"/>
      <c r="S149" s="313"/>
      <c r="T149" s="153"/>
      <c r="U149" s="218"/>
      <c r="V149" s="314"/>
      <c r="W149" s="339"/>
      <c r="X149" s="337"/>
      <c r="Y149" s="309"/>
      <c r="Z149" s="309"/>
      <c r="AA149" s="309"/>
      <c r="AB149" s="309"/>
      <c r="AC149" s="309"/>
      <c r="AD149" s="309"/>
      <c r="AE149" s="351"/>
      <c r="AF149" s="281"/>
      <c r="AG149" s="280"/>
      <c r="AH149" s="280"/>
      <c r="AI149" s="280"/>
      <c r="AJ149" s="280"/>
      <c r="AK149" s="280"/>
      <c r="AL149" s="280"/>
      <c r="AM149" s="286"/>
      <c r="AN149" s="270"/>
      <c r="AO149" s="270"/>
      <c r="AP149" s="270"/>
      <c r="AQ149" s="270"/>
      <c r="AR149" s="270"/>
      <c r="AS149" s="270"/>
      <c r="AT149" s="270"/>
      <c r="AU149" s="296"/>
      <c r="AV149" s="281"/>
      <c r="AW149" s="280"/>
      <c r="AX149" s="280"/>
      <c r="AY149" s="280"/>
      <c r="AZ149" s="280"/>
      <c r="BA149" s="280"/>
      <c r="BB149" s="280"/>
      <c r="BC149" s="286"/>
      <c r="BD149" s="281"/>
      <c r="BE149" s="280"/>
      <c r="BF149" s="280"/>
      <c r="BG149" s="280"/>
      <c r="BH149" s="280"/>
      <c r="BI149" s="280"/>
      <c r="BJ149" s="280"/>
      <c r="BK149" s="286"/>
      <c r="BL149" s="305"/>
      <c r="BM149" s="281"/>
      <c r="BN149" s="280"/>
      <c r="BO149" s="280"/>
      <c r="BP149" s="280"/>
      <c r="BQ149" s="280"/>
      <c r="BR149" s="280"/>
      <c r="BS149" s="280"/>
      <c r="BT149" s="286"/>
      <c r="BU149" s="281"/>
      <c r="BV149" s="270"/>
      <c r="BW149" s="270"/>
      <c r="BX149" s="270"/>
      <c r="BY149" s="270"/>
      <c r="BZ149" s="270"/>
      <c r="CA149" s="270"/>
      <c r="CB149" s="271"/>
      <c r="CC149" s="281"/>
      <c r="CD149" s="286"/>
    </row>
    <row r="150" spans="2:82" ht="12.6" customHeight="1" x14ac:dyDescent="0.25">
      <c r="B150" s="352">
        <v>48</v>
      </c>
      <c r="C150" s="334"/>
      <c r="D150" s="334"/>
      <c r="E150" s="334"/>
      <c r="F150" s="313"/>
      <c r="G150" s="330"/>
      <c r="H150" s="313"/>
      <c r="I150" s="313"/>
      <c r="J150" s="315">
        <f t="shared" ref="J150" si="2037">IF(I150="N",0,I150)</f>
        <v>0</v>
      </c>
      <c r="K150" s="313"/>
      <c r="L150" s="315">
        <f t="shared" si="1121"/>
        <v>0</v>
      </c>
      <c r="M150" s="313"/>
      <c r="N150" s="313"/>
      <c r="O150" s="313"/>
      <c r="P150" s="316"/>
      <c r="Q150" s="314"/>
      <c r="R150" s="312" t="e">
        <f>VLOOKUP(Q150,vstupy!$B$17:$C$27,2,FALSE)</f>
        <v>#N/A</v>
      </c>
      <c r="S150" s="313"/>
      <c r="T150" s="153"/>
      <c r="U150" s="218"/>
      <c r="V150" s="314"/>
      <c r="W150" s="338" t="e">
        <f>VLOOKUP(V150,vstupy!$B$17:$C$27,2,FALSE)</f>
        <v>#N/A</v>
      </c>
      <c r="X150" s="336" t="str">
        <f t="shared" ref="X150" si="2038">IFERROR(IF(J150=0,"N",N150/I150),0)</f>
        <v>N</v>
      </c>
      <c r="Y150" s="308">
        <f t="shared" ref="Y150" si="2039">N150</f>
        <v>0</v>
      </c>
      <c r="Z150" s="308" t="str">
        <f t="shared" ref="Z150" si="2040">IFERROR(IF(J150=0,"N",O150/I150),0)</f>
        <v>N</v>
      </c>
      <c r="AA150" s="308">
        <f t="shared" ref="AA150" si="2041">O150</f>
        <v>0</v>
      </c>
      <c r="AB150" s="308" t="e">
        <f t="shared" ref="AB150" si="2042">P150*R150</f>
        <v>#N/A</v>
      </c>
      <c r="AC150" s="308">
        <f t="shared" si="1998"/>
        <v>0</v>
      </c>
      <c r="AD150" s="349" t="e">
        <f t="shared" ref="AD150" si="2043">IF(S150&gt;0,IF(W150&gt;0,($G$6/160)*(S150/60)*W150,0),IF(W150&gt;0,($G$6/160)*((U150+U151+U152)/60)*W150,0))</f>
        <v>#N/A</v>
      </c>
      <c r="AE150" s="350">
        <f t="shared" si="1954"/>
        <v>0</v>
      </c>
      <c r="AF150" s="281">
        <f>IF($M150="In (zvyšuje náklady)",X150,0)</f>
        <v>0</v>
      </c>
      <c r="AG150" s="280">
        <f t="shared" ref="AG150:AM150" si="2044">IF($M150="In (zvyšuje náklady)",Y150,0)</f>
        <v>0</v>
      </c>
      <c r="AH150" s="280">
        <f t="shared" si="2044"/>
        <v>0</v>
      </c>
      <c r="AI150" s="280">
        <f t="shared" si="2044"/>
        <v>0</v>
      </c>
      <c r="AJ150" s="280">
        <f t="shared" si="2044"/>
        <v>0</v>
      </c>
      <c r="AK150" s="280">
        <f t="shared" si="2044"/>
        <v>0</v>
      </c>
      <c r="AL150" s="280">
        <f t="shared" si="2044"/>
        <v>0</v>
      </c>
      <c r="AM150" s="286">
        <f t="shared" si="2044"/>
        <v>0</v>
      </c>
      <c r="AN150" s="297" t="str">
        <f t="shared" ref="AN150" si="2045">IF($M150="In (zvyšuje náklady)",0,X150)</f>
        <v>N</v>
      </c>
      <c r="AO150" s="297">
        <f t="shared" ref="AO150" si="2046">IF($M150="In (zvyšuje náklady)",0,Y150)</f>
        <v>0</v>
      </c>
      <c r="AP150" s="297" t="str">
        <f t="shared" ref="AP150" si="2047">IF($M150="In (zvyšuje náklady)",0,Z150)</f>
        <v>N</v>
      </c>
      <c r="AQ150" s="297">
        <f t="shared" ref="AQ150" si="2048">IF($M150="In (zvyšuje náklady)",0,AA150)</f>
        <v>0</v>
      </c>
      <c r="AR150" s="297" t="e">
        <f t="shared" ref="AR150" si="2049">IF($M150="In (zvyšuje náklady)",0,AB150)</f>
        <v>#N/A</v>
      </c>
      <c r="AS150" s="297">
        <f t="shared" ref="AS150" si="2050">IF($M150="In (zvyšuje náklady)",0,AC150)</f>
        <v>0</v>
      </c>
      <c r="AT150" s="297" t="e">
        <f t="shared" ref="AT150" si="2051">IF($M150="In (zvyšuje náklady)",0,AD150)</f>
        <v>#N/A</v>
      </c>
      <c r="AU150" s="295">
        <f t="shared" ref="AU150" si="2052">IF($M150="In (zvyšuje náklady)",0,AE150)</f>
        <v>0</v>
      </c>
      <c r="AV150" s="281">
        <f t="shared" ref="AV150:BB150" si="2053">IF($L150&gt;0,AF150,0)</f>
        <v>0</v>
      </c>
      <c r="AW150" s="280">
        <f t="shared" ref="AW150:AY150" si="2054">IF($L150&gt;0,$L150*AV150,0)</f>
        <v>0</v>
      </c>
      <c r="AX150" s="280">
        <f t="shared" si="2053"/>
        <v>0</v>
      </c>
      <c r="AY150" s="280">
        <f t="shared" si="2054"/>
        <v>0</v>
      </c>
      <c r="AZ150" s="280">
        <f t="shared" si="2053"/>
        <v>0</v>
      </c>
      <c r="BA150" s="280">
        <f t="shared" ref="BA150" si="2055">IF($L150&gt;0,$L150*AZ150,0)</f>
        <v>0</v>
      </c>
      <c r="BB150" s="280">
        <f t="shared" si="2053"/>
        <v>0</v>
      </c>
      <c r="BC150" s="286">
        <f t="shared" ref="BC150" si="2056">IF($L150&gt;0,$L150*BB150,0)</f>
        <v>0</v>
      </c>
      <c r="BD150" s="281">
        <f t="shared" ref="BD150" si="2057">IF($L150&gt;0,AN150,0)</f>
        <v>0</v>
      </c>
      <c r="BE150" s="280">
        <f t="shared" ref="BE150" si="2058">IF($L150&gt;0,$L150*BD150,0)</f>
        <v>0</v>
      </c>
      <c r="BF150" s="280">
        <f t="shared" ref="BF150" si="2059">IF($L150&gt;0,AP150,0)</f>
        <v>0</v>
      </c>
      <c r="BG150" s="280">
        <f t="shared" ref="BG150" si="2060">IF($L150&gt;0,$L150*BF150,0)</f>
        <v>0</v>
      </c>
      <c r="BH150" s="280">
        <f t="shared" ref="BH150" si="2061">IF($L150&gt;0,AR150,0)</f>
        <v>0</v>
      </c>
      <c r="BI150" s="280">
        <f t="shared" ref="BI150" si="2062">IF($L150&gt;0,$L150*BH150,0)</f>
        <v>0</v>
      </c>
      <c r="BJ150" s="280">
        <f t="shared" ref="BJ150" si="2063">IF($L150&gt;0,AT150,0)</f>
        <v>0</v>
      </c>
      <c r="BK150" s="286">
        <f t="shared" ref="BK150" si="2064">IF($L150&gt;0,$L150*BJ150,0)</f>
        <v>0</v>
      </c>
      <c r="BL150" s="305">
        <f>IF(F150=vstupy!F$6,"1",0)</f>
        <v>0</v>
      </c>
      <c r="BM150" s="281">
        <f t="shared" ref="BM150" si="2065">IF($BL150="1",AF150,0)</f>
        <v>0</v>
      </c>
      <c r="BN150" s="280">
        <f t="shared" ref="BN150" si="2066">IF($BL150="1",AG150,0)</f>
        <v>0</v>
      </c>
      <c r="BO150" s="280">
        <f t="shared" ref="BO150" si="2067">IF($BL150="1",AH150,0)</f>
        <v>0</v>
      </c>
      <c r="BP150" s="280">
        <f t="shared" ref="BP150" si="2068">IF($BL150="1",AI150,0)</f>
        <v>0</v>
      </c>
      <c r="BQ150" s="280">
        <f t="shared" ref="BQ150" si="2069">IF($BL150="1",AJ150,0)</f>
        <v>0</v>
      </c>
      <c r="BR150" s="280">
        <f t="shared" ref="BR150" si="2070">IF($BL150="1",AK150,0)</f>
        <v>0</v>
      </c>
      <c r="BS150" s="280">
        <f t="shared" ref="BS150" si="2071">IF($BL150="1",AL150,0)</f>
        <v>0</v>
      </c>
      <c r="BT150" s="286">
        <f t="shared" ref="BT150" si="2072">IF($BL150="1",AM150,0)</f>
        <v>0</v>
      </c>
      <c r="BU150" s="281">
        <f t="shared" ref="BU150" si="2073">IF($BL150="1",AN150,0)</f>
        <v>0</v>
      </c>
      <c r="BV150" s="270">
        <f t="shared" ref="BV150" si="2074">IF($BL150="1",AO150,0)</f>
        <v>0</v>
      </c>
      <c r="BW150" s="270">
        <f t="shared" ref="BW150" si="2075">IF($BL150="1",AP150,0)</f>
        <v>0</v>
      </c>
      <c r="BX150" s="270">
        <f t="shared" ref="BX150" si="2076">IF($BL150="1",AQ150,0)</f>
        <v>0</v>
      </c>
      <c r="BY150" s="270">
        <f t="shared" ref="BY150" si="2077">IF($BL150="1",AR150,0)</f>
        <v>0</v>
      </c>
      <c r="BZ150" s="270">
        <f t="shared" ref="BZ150" si="2078">IF($BL150="1",AS150,0)</f>
        <v>0</v>
      </c>
      <c r="CA150" s="270">
        <f t="shared" ref="CA150" si="2079">IF($BL150="1",AT150,0)</f>
        <v>0</v>
      </c>
      <c r="CB150" s="271">
        <f t="shared" ref="CB150" si="2080">IF($BL150="1",AU150,0)</f>
        <v>0</v>
      </c>
      <c r="CC150" s="281">
        <f>IFERROR(IF($X150="N/A",Z150+AB150+AD150,X150+Z150+AB150+AD150),0)</f>
        <v>0</v>
      </c>
      <c r="CD150" s="286">
        <f>Y150+AA150+AC150+AE150</f>
        <v>0</v>
      </c>
    </row>
    <row r="151" spans="2:82" ht="12.6" customHeight="1" x14ac:dyDescent="0.25">
      <c r="B151" s="352"/>
      <c r="C151" s="334"/>
      <c r="D151" s="334"/>
      <c r="E151" s="334"/>
      <c r="F151" s="313"/>
      <c r="G151" s="330"/>
      <c r="H151" s="313"/>
      <c r="I151" s="313"/>
      <c r="J151" s="315"/>
      <c r="K151" s="313"/>
      <c r="L151" s="315"/>
      <c r="M151" s="313"/>
      <c r="N151" s="313"/>
      <c r="O151" s="313"/>
      <c r="P151" s="316"/>
      <c r="Q151" s="314"/>
      <c r="R151" s="312"/>
      <c r="S151" s="313"/>
      <c r="T151" s="153"/>
      <c r="U151" s="218"/>
      <c r="V151" s="314"/>
      <c r="W151" s="339"/>
      <c r="X151" s="336"/>
      <c r="Y151" s="309"/>
      <c r="Z151" s="309"/>
      <c r="AA151" s="309"/>
      <c r="AB151" s="309"/>
      <c r="AC151" s="309"/>
      <c r="AD151" s="309"/>
      <c r="AE151" s="351"/>
      <c r="AF151" s="281"/>
      <c r="AG151" s="280"/>
      <c r="AH151" s="280"/>
      <c r="AI151" s="280"/>
      <c r="AJ151" s="280"/>
      <c r="AK151" s="280"/>
      <c r="AL151" s="280"/>
      <c r="AM151" s="286"/>
      <c r="AN151" s="270"/>
      <c r="AO151" s="270"/>
      <c r="AP151" s="270"/>
      <c r="AQ151" s="270"/>
      <c r="AR151" s="270"/>
      <c r="AS151" s="270"/>
      <c r="AT151" s="270"/>
      <c r="AU151" s="296"/>
      <c r="AV151" s="281"/>
      <c r="AW151" s="280"/>
      <c r="AX151" s="280"/>
      <c r="AY151" s="280"/>
      <c r="AZ151" s="280"/>
      <c r="BA151" s="280"/>
      <c r="BB151" s="280"/>
      <c r="BC151" s="286"/>
      <c r="BD151" s="281"/>
      <c r="BE151" s="280"/>
      <c r="BF151" s="280"/>
      <c r="BG151" s="280"/>
      <c r="BH151" s="280"/>
      <c r="BI151" s="280"/>
      <c r="BJ151" s="280"/>
      <c r="BK151" s="286"/>
      <c r="BL151" s="305"/>
      <c r="BM151" s="281"/>
      <c r="BN151" s="280"/>
      <c r="BO151" s="280"/>
      <c r="BP151" s="280"/>
      <c r="BQ151" s="280"/>
      <c r="BR151" s="280"/>
      <c r="BS151" s="280"/>
      <c r="BT151" s="286"/>
      <c r="BU151" s="281"/>
      <c r="BV151" s="270"/>
      <c r="BW151" s="270"/>
      <c r="BX151" s="270"/>
      <c r="BY151" s="270"/>
      <c r="BZ151" s="270"/>
      <c r="CA151" s="270"/>
      <c r="CB151" s="271"/>
      <c r="CC151" s="281"/>
      <c r="CD151" s="286"/>
    </row>
    <row r="152" spans="2:82" ht="12.6" customHeight="1" x14ac:dyDescent="0.25">
      <c r="B152" s="352"/>
      <c r="C152" s="334"/>
      <c r="D152" s="334"/>
      <c r="E152" s="334"/>
      <c r="F152" s="313"/>
      <c r="G152" s="330"/>
      <c r="H152" s="313"/>
      <c r="I152" s="313"/>
      <c r="J152" s="315"/>
      <c r="K152" s="313"/>
      <c r="L152" s="315"/>
      <c r="M152" s="313"/>
      <c r="N152" s="313"/>
      <c r="O152" s="313"/>
      <c r="P152" s="316"/>
      <c r="Q152" s="314"/>
      <c r="R152" s="312"/>
      <c r="S152" s="313"/>
      <c r="T152" s="153"/>
      <c r="U152" s="218"/>
      <c r="V152" s="314"/>
      <c r="W152" s="339"/>
      <c r="X152" s="337"/>
      <c r="Y152" s="309"/>
      <c r="Z152" s="309"/>
      <c r="AA152" s="309"/>
      <c r="AB152" s="309"/>
      <c r="AC152" s="309"/>
      <c r="AD152" s="309"/>
      <c r="AE152" s="351"/>
      <c r="AF152" s="281"/>
      <c r="AG152" s="280"/>
      <c r="AH152" s="280"/>
      <c r="AI152" s="280"/>
      <c r="AJ152" s="280"/>
      <c r="AK152" s="280"/>
      <c r="AL152" s="280"/>
      <c r="AM152" s="286"/>
      <c r="AN152" s="270"/>
      <c r="AO152" s="270"/>
      <c r="AP152" s="270"/>
      <c r="AQ152" s="270"/>
      <c r="AR152" s="270"/>
      <c r="AS152" s="270"/>
      <c r="AT152" s="270"/>
      <c r="AU152" s="296"/>
      <c r="AV152" s="281"/>
      <c r="AW152" s="280"/>
      <c r="AX152" s="280"/>
      <c r="AY152" s="280"/>
      <c r="AZ152" s="280"/>
      <c r="BA152" s="280"/>
      <c r="BB152" s="280"/>
      <c r="BC152" s="286"/>
      <c r="BD152" s="281"/>
      <c r="BE152" s="280"/>
      <c r="BF152" s="280"/>
      <c r="BG152" s="280"/>
      <c r="BH152" s="280"/>
      <c r="BI152" s="280"/>
      <c r="BJ152" s="280"/>
      <c r="BK152" s="286"/>
      <c r="BL152" s="305"/>
      <c r="BM152" s="281"/>
      <c r="BN152" s="280"/>
      <c r="BO152" s="280"/>
      <c r="BP152" s="280"/>
      <c r="BQ152" s="280"/>
      <c r="BR152" s="280"/>
      <c r="BS152" s="280"/>
      <c r="BT152" s="286"/>
      <c r="BU152" s="281"/>
      <c r="BV152" s="270"/>
      <c r="BW152" s="270"/>
      <c r="BX152" s="270"/>
      <c r="BY152" s="270"/>
      <c r="BZ152" s="270"/>
      <c r="CA152" s="270"/>
      <c r="CB152" s="271"/>
      <c r="CC152" s="281"/>
      <c r="CD152" s="286"/>
    </row>
    <row r="153" spans="2:82" ht="12.6" customHeight="1" x14ac:dyDescent="0.25">
      <c r="B153" s="352">
        <v>49</v>
      </c>
      <c r="C153" s="334"/>
      <c r="D153" s="334"/>
      <c r="E153" s="334"/>
      <c r="F153" s="313"/>
      <c r="G153" s="330"/>
      <c r="H153" s="313"/>
      <c r="I153" s="313"/>
      <c r="J153" s="315">
        <f t="shared" ref="J153" si="2081">IF(I153="N",0,I153)</f>
        <v>0</v>
      </c>
      <c r="K153" s="313"/>
      <c r="L153" s="315">
        <f t="shared" ref="L153:L156" si="2082">IF(K153="N",0,K153)</f>
        <v>0</v>
      </c>
      <c r="M153" s="313"/>
      <c r="N153" s="313"/>
      <c r="O153" s="313"/>
      <c r="P153" s="316"/>
      <c r="Q153" s="314"/>
      <c r="R153" s="312" t="e">
        <f>VLOOKUP(Q153,vstupy!$B$17:$C$27,2,FALSE)</f>
        <v>#N/A</v>
      </c>
      <c r="S153" s="313"/>
      <c r="T153" s="153"/>
      <c r="U153" s="218"/>
      <c r="V153" s="314"/>
      <c r="W153" s="338" t="e">
        <f>VLOOKUP(V153,vstupy!$B$17:$C$27,2,FALSE)</f>
        <v>#N/A</v>
      </c>
      <c r="X153" s="336" t="str">
        <f t="shared" ref="X153" si="2083">IFERROR(IF(J153=0,"N",N153/I153),0)</f>
        <v>N</v>
      </c>
      <c r="Y153" s="308">
        <f t="shared" ref="Y153" si="2084">N153</f>
        <v>0</v>
      </c>
      <c r="Z153" s="308" t="str">
        <f t="shared" ref="Z153" si="2085">IFERROR(IF(J153=0,"N",O153/I153),0)</f>
        <v>N</v>
      </c>
      <c r="AA153" s="308">
        <f t="shared" ref="AA153" si="2086">O153</f>
        <v>0</v>
      </c>
      <c r="AB153" s="308" t="e">
        <f t="shared" ref="AB153" si="2087">P153*R153</f>
        <v>#N/A</v>
      </c>
      <c r="AC153" s="308">
        <f t="shared" si="1998"/>
        <v>0</v>
      </c>
      <c r="AD153" s="349" t="e">
        <f t="shared" ref="AD153" si="2088">IF(S153&gt;0,IF(W153&gt;0,($G$6/160)*(S153/60)*W153,0),IF(W153&gt;0,($G$6/160)*((U153+U154+U155)/60)*W153,0))</f>
        <v>#N/A</v>
      </c>
      <c r="AE153" s="350">
        <f t="shared" si="1954"/>
        <v>0</v>
      </c>
      <c r="AF153" s="281">
        <f>IF($M153="In (zvyšuje náklady)",X153,0)</f>
        <v>0</v>
      </c>
      <c r="AG153" s="280">
        <f t="shared" ref="AG153:AM153" si="2089">IF($M153="In (zvyšuje náklady)",Y153,0)</f>
        <v>0</v>
      </c>
      <c r="AH153" s="280">
        <f t="shared" si="2089"/>
        <v>0</v>
      </c>
      <c r="AI153" s="280">
        <f t="shared" si="2089"/>
        <v>0</v>
      </c>
      <c r="AJ153" s="280">
        <f t="shared" si="2089"/>
        <v>0</v>
      </c>
      <c r="AK153" s="280">
        <f t="shared" si="2089"/>
        <v>0</v>
      </c>
      <c r="AL153" s="280">
        <f t="shared" si="2089"/>
        <v>0</v>
      </c>
      <c r="AM153" s="286">
        <f t="shared" si="2089"/>
        <v>0</v>
      </c>
      <c r="AN153" s="297" t="str">
        <f t="shared" ref="AN153" si="2090">IF($M153="In (zvyšuje náklady)",0,X153)</f>
        <v>N</v>
      </c>
      <c r="AO153" s="297">
        <f t="shared" ref="AO153" si="2091">IF($M153="In (zvyšuje náklady)",0,Y153)</f>
        <v>0</v>
      </c>
      <c r="AP153" s="297" t="str">
        <f t="shared" ref="AP153" si="2092">IF($M153="In (zvyšuje náklady)",0,Z153)</f>
        <v>N</v>
      </c>
      <c r="AQ153" s="297">
        <f t="shared" ref="AQ153" si="2093">IF($M153="In (zvyšuje náklady)",0,AA153)</f>
        <v>0</v>
      </c>
      <c r="AR153" s="297" t="e">
        <f t="shared" ref="AR153" si="2094">IF($M153="In (zvyšuje náklady)",0,AB153)</f>
        <v>#N/A</v>
      </c>
      <c r="AS153" s="297">
        <f t="shared" ref="AS153" si="2095">IF($M153="In (zvyšuje náklady)",0,AC153)</f>
        <v>0</v>
      </c>
      <c r="AT153" s="297" t="e">
        <f t="shared" ref="AT153" si="2096">IF($M153="In (zvyšuje náklady)",0,AD153)</f>
        <v>#N/A</v>
      </c>
      <c r="AU153" s="295">
        <f t="shared" ref="AU153" si="2097">IF($M153="In (zvyšuje náklady)",0,AE153)</f>
        <v>0</v>
      </c>
      <c r="AV153" s="281">
        <f t="shared" ref="AV153:BB153" si="2098">IF($L153&gt;0,AF153,0)</f>
        <v>0</v>
      </c>
      <c r="AW153" s="280">
        <f t="shared" ref="AW153:AY153" si="2099">IF($L153&gt;0,$L153*AV153,0)</f>
        <v>0</v>
      </c>
      <c r="AX153" s="280">
        <f t="shared" si="2098"/>
        <v>0</v>
      </c>
      <c r="AY153" s="280">
        <f t="shared" si="2099"/>
        <v>0</v>
      </c>
      <c r="AZ153" s="280">
        <f t="shared" si="2098"/>
        <v>0</v>
      </c>
      <c r="BA153" s="280">
        <f t="shared" ref="BA153" si="2100">IF($L153&gt;0,$L153*AZ153,0)</f>
        <v>0</v>
      </c>
      <c r="BB153" s="280">
        <f t="shared" si="2098"/>
        <v>0</v>
      </c>
      <c r="BC153" s="286">
        <f t="shared" ref="BC153" si="2101">IF($L153&gt;0,$L153*BB153,0)</f>
        <v>0</v>
      </c>
      <c r="BD153" s="281">
        <f t="shared" ref="BD153" si="2102">IF($L153&gt;0,AN153,0)</f>
        <v>0</v>
      </c>
      <c r="BE153" s="280">
        <f t="shared" ref="BE153" si="2103">IF($L153&gt;0,$L153*BD153,0)</f>
        <v>0</v>
      </c>
      <c r="BF153" s="280">
        <f t="shared" ref="BF153" si="2104">IF($L153&gt;0,AP153,0)</f>
        <v>0</v>
      </c>
      <c r="BG153" s="280">
        <f t="shared" ref="BG153" si="2105">IF($L153&gt;0,$L153*BF153,0)</f>
        <v>0</v>
      </c>
      <c r="BH153" s="280">
        <f t="shared" ref="BH153" si="2106">IF($L153&gt;0,AR153,0)</f>
        <v>0</v>
      </c>
      <c r="BI153" s="280">
        <f t="shared" ref="BI153" si="2107">IF($L153&gt;0,$L153*BH153,0)</f>
        <v>0</v>
      </c>
      <c r="BJ153" s="280">
        <f t="shared" ref="BJ153" si="2108">IF($L153&gt;0,AT153,0)</f>
        <v>0</v>
      </c>
      <c r="BK153" s="286">
        <f t="shared" ref="BK153" si="2109">IF($L153&gt;0,$L153*BJ153,0)</f>
        <v>0</v>
      </c>
      <c r="BL153" s="305">
        <f>IF(F153=vstupy!F$6,"1",0)</f>
        <v>0</v>
      </c>
      <c r="BM153" s="281">
        <f t="shared" ref="BM153" si="2110">IF($BL153="1",AF153,0)</f>
        <v>0</v>
      </c>
      <c r="BN153" s="280">
        <f t="shared" ref="BN153" si="2111">IF($BL153="1",AG153,0)</f>
        <v>0</v>
      </c>
      <c r="BO153" s="280">
        <f t="shared" ref="BO153" si="2112">IF($BL153="1",AH153,0)</f>
        <v>0</v>
      </c>
      <c r="BP153" s="280">
        <f t="shared" ref="BP153" si="2113">IF($BL153="1",AI153,0)</f>
        <v>0</v>
      </c>
      <c r="BQ153" s="280">
        <f t="shared" ref="BQ153" si="2114">IF($BL153="1",AJ153,0)</f>
        <v>0</v>
      </c>
      <c r="BR153" s="280">
        <f t="shared" ref="BR153" si="2115">IF($BL153="1",AK153,0)</f>
        <v>0</v>
      </c>
      <c r="BS153" s="280">
        <f t="shared" ref="BS153" si="2116">IF($BL153="1",AL153,0)</f>
        <v>0</v>
      </c>
      <c r="BT153" s="286">
        <f t="shared" ref="BT153" si="2117">IF($BL153="1",AM153,0)</f>
        <v>0</v>
      </c>
      <c r="BU153" s="281">
        <f t="shared" ref="BU153" si="2118">IF($BL153="1",AN153,0)</f>
        <v>0</v>
      </c>
      <c r="BV153" s="270">
        <f t="shared" ref="BV153" si="2119">IF($BL153="1",AO153,0)</f>
        <v>0</v>
      </c>
      <c r="BW153" s="270">
        <f t="shared" ref="BW153" si="2120">IF($BL153="1",AP153,0)</f>
        <v>0</v>
      </c>
      <c r="BX153" s="270">
        <f t="shared" ref="BX153" si="2121">IF($BL153="1",AQ153,0)</f>
        <v>0</v>
      </c>
      <c r="BY153" s="270">
        <f t="shared" ref="BY153" si="2122">IF($BL153="1",AR153,0)</f>
        <v>0</v>
      </c>
      <c r="BZ153" s="270">
        <f t="shared" ref="BZ153" si="2123">IF($BL153="1",AS153,0)</f>
        <v>0</v>
      </c>
      <c r="CA153" s="270">
        <f t="shared" ref="CA153" si="2124">IF($BL153="1",AT153,0)</f>
        <v>0</v>
      </c>
      <c r="CB153" s="271">
        <f t="shared" ref="CB153" si="2125">IF($BL153="1",AU153,0)</f>
        <v>0</v>
      </c>
      <c r="CC153" s="281">
        <f>IFERROR(IF($X153="N/A",Z153+AB153+AD153,X153+Z153+AB153+AD153),0)</f>
        <v>0</v>
      </c>
      <c r="CD153" s="286">
        <f>Y153+AA153+AC153+AE153</f>
        <v>0</v>
      </c>
    </row>
    <row r="154" spans="2:82" ht="12.6" customHeight="1" x14ac:dyDescent="0.25">
      <c r="B154" s="352"/>
      <c r="C154" s="334"/>
      <c r="D154" s="334"/>
      <c r="E154" s="334"/>
      <c r="F154" s="313"/>
      <c r="G154" s="330"/>
      <c r="H154" s="313"/>
      <c r="I154" s="313"/>
      <c r="J154" s="315"/>
      <c r="K154" s="313"/>
      <c r="L154" s="315"/>
      <c r="M154" s="313"/>
      <c r="N154" s="313"/>
      <c r="O154" s="313"/>
      <c r="P154" s="316"/>
      <c r="Q154" s="314"/>
      <c r="R154" s="312"/>
      <c r="S154" s="313"/>
      <c r="T154" s="153"/>
      <c r="U154" s="218"/>
      <c r="V154" s="314"/>
      <c r="W154" s="339"/>
      <c r="X154" s="336"/>
      <c r="Y154" s="309"/>
      <c r="Z154" s="309"/>
      <c r="AA154" s="309"/>
      <c r="AB154" s="309"/>
      <c r="AC154" s="309"/>
      <c r="AD154" s="309"/>
      <c r="AE154" s="351"/>
      <c r="AF154" s="281"/>
      <c r="AG154" s="280"/>
      <c r="AH154" s="280"/>
      <c r="AI154" s="280"/>
      <c r="AJ154" s="280"/>
      <c r="AK154" s="280"/>
      <c r="AL154" s="280"/>
      <c r="AM154" s="286"/>
      <c r="AN154" s="270"/>
      <c r="AO154" s="270"/>
      <c r="AP154" s="270"/>
      <c r="AQ154" s="270"/>
      <c r="AR154" s="270"/>
      <c r="AS154" s="270"/>
      <c r="AT154" s="270"/>
      <c r="AU154" s="296"/>
      <c r="AV154" s="281"/>
      <c r="AW154" s="280"/>
      <c r="AX154" s="280"/>
      <c r="AY154" s="280"/>
      <c r="AZ154" s="280"/>
      <c r="BA154" s="280"/>
      <c r="BB154" s="280"/>
      <c r="BC154" s="286"/>
      <c r="BD154" s="281"/>
      <c r="BE154" s="280"/>
      <c r="BF154" s="280"/>
      <c r="BG154" s="280"/>
      <c r="BH154" s="280"/>
      <c r="BI154" s="280"/>
      <c r="BJ154" s="280"/>
      <c r="BK154" s="286"/>
      <c r="BL154" s="305"/>
      <c r="BM154" s="281"/>
      <c r="BN154" s="280"/>
      <c r="BO154" s="280"/>
      <c r="BP154" s="280"/>
      <c r="BQ154" s="280"/>
      <c r="BR154" s="280"/>
      <c r="BS154" s="280"/>
      <c r="BT154" s="286"/>
      <c r="BU154" s="281"/>
      <c r="BV154" s="270"/>
      <c r="BW154" s="270"/>
      <c r="BX154" s="270"/>
      <c r="BY154" s="270"/>
      <c r="BZ154" s="270"/>
      <c r="CA154" s="270"/>
      <c r="CB154" s="271"/>
      <c r="CC154" s="281"/>
      <c r="CD154" s="286"/>
    </row>
    <row r="155" spans="2:82" ht="12.6" customHeight="1" x14ac:dyDescent="0.25">
      <c r="B155" s="352"/>
      <c r="C155" s="334"/>
      <c r="D155" s="334"/>
      <c r="E155" s="334"/>
      <c r="F155" s="313"/>
      <c r="G155" s="330"/>
      <c r="H155" s="313"/>
      <c r="I155" s="313"/>
      <c r="J155" s="315"/>
      <c r="K155" s="313"/>
      <c r="L155" s="315"/>
      <c r="M155" s="313"/>
      <c r="N155" s="313"/>
      <c r="O155" s="313"/>
      <c r="P155" s="316"/>
      <c r="Q155" s="314"/>
      <c r="R155" s="312"/>
      <c r="S155" s="313"/>
      <c r="T155" s="153"/>
      <c r="U155" s="218"/>
      <c r="V155" s="314"/>
      <c r="W155" s="339"/>
      <c r="X155" s="337"/>
      <c r="Y155" s="309"/>
      <c r="Z155" s="309"/>
      <c r="AA155" s="309"/>
      <c r="AB155" s="309"/>
      <c r="AC155" s="309"/>
      <c r="AD155" s="309"/>
      <c r="AE155" s="351"/>
      <c r="AF155" s="281"/>
      <c r="AG155" s="280"/>
      <c r="AH155" s="280"/>
      <c r="AI155" s="280"/>
      <c r="AJ155" s="280"/>
      <c r="AK155" s="280"/>
      <c r="AL155" s="280"/>
      <c r="AM155" s="286"/>
      <c r="AN155" s="270"/>
      <c r="AO155" s="270"/>
      <c r="AP155" s="270"/>
      <c r="AQ155" s="270"/>
      <c r="AR155" s="270"/>
      <c r="AS155" s="270"/>
      <c r="AT155" s="270"/>
      <c r="AU155" s="296"/>
      <c r="AV155" s="281"/>
      <c r="AW155" s="280"/>
      <c r="AX155" s="280"/>
      <c r="AY155" s="280"/>
      <c r="AZ155" s="280"/>
      <c r="BA155" s="280"/>
      <c r="BB155" s="280"/>
      <c r="BC155" s="286"/>
      <c r="BD155" s="281"/>
      <c r="BE155" s="280"/>
      <c r="BF155" s="280"/>
      <c r="BG155" s="280"/>
      <c r="BH155" s="280"/>
      <c r="BI155" s="280"/>
      <c r="BJ155" s="280"/>
      <c r="BK155" s="286"/>
      <c r="BL155" s="305"/>
      <c r="BM155" s="281"/>
      <c r="BN155" s="280"/>
      <c r="BO155" s="280"/>
      <c r="BP155" s="280"/>
      <c r="BQ155" s="280"/>
      <c r="BR155" s="280"/>
      <c r="BS155" s="280"/>
      <c r="BT155" s="286"/>
      <c r="BU155" s="281"/>
      <c r="BV155" s="270"/>
      <c r="BW155" s="270"/>
      <c r="BX155" s="270"/>
      <c r="BY155" s="270"/>
      <c r="BZ155" s="270"/>
      <c r="CA155" s="270"/>
      <c r="CB155" s="271"/>
      <c r="CC155" s="281"/>
      <c r="CD155" s="286"/>
    </row>
    <row r="156" spans="2:82" ht="12.6" customHeight="1" x14ac:dyDescent="0.25">
      <c r="B156" s="352">
        <v>50</v>
      </c>
      <c r="C156" s="334"/>
      <c r="D156" s="334"/>
      <c r="E156" s="334"/>
      <c r="F156" s="313"/>
      <c r="G156" s="330"/>
      <c r="H156" s="313"/>
      <c r="I156" s="313"/>
      <c r="J156" s="315">
        <f>IF(I156="N",0,I156)</f>
        <v>0</v>
      </c>
      <c r="K156" s="313"/>
      <c r="L156" s="315">
        <f t="shared" si="2082"/>
        <v>0</v>
      </c>
      <c r="M156" s="313"/>
      <c r="N156" s="313"/>
      <c r="O156" s="313"/>
      <c r="P156" s="316"/>
      <c r="Q156" s="314"/>
      <c r="R156" s="312" t="e">
        <f>VLOOKUP(Q156,vstupy!$B$17:$C$27,2,FALSE)</f>
        <v>#N/A</v>
      </c>
      <c r="S156" s="313"/>
      <c r="T156" s="153"/>
      <c r="U156" s="218"/>
      <c r="V156" s="314"/>
      <c r="W156" s="338" t="e">
        <f>VLOOKUP(V156,vstupy!$B$17:$C$27,2,FALSE)</f>
        <v>#N/A</v>
      </c>
      <c r="X156" s="336" t="str">
        <f t="shared" ref="X156" si="2126">IFERROR(IF(J156=0,"N",N156/I156),0)</f>
        <v>N</v>
      </c>
      <c r="Y156" s="308">
        <f t="shared" ref="Y156" si="2127">N156</f>
        <v>0</v>
      </c>
      <c r="Z156" s="308" t="str">
        <f t="shared" ref="Z156" si="2128">IFERROR(IF(J156=0,"N",O156/I156),0)</f>
        <v>N</v>
      </c>
      <c r="AA156" s="308">
        <f t="shared" si="1599"/>
        <v>0</v>
      </c>
      <c r="AB156" s="308" t="e">
        <f t="shared" ref="AB156" si="2129">P156*R156</f>
        <v>#N/A</v>
      </c>
      <c r="AC156" s="308">
        <f t="shared" si="1998"/>
        <v>0</v>
      </c>
      <c r="AD156" s="349" t="e">
        <f t="shared" ref="AD156" si="2130">IF(S156&gt;0,IF(W156&gt;0,($G$6/160)*(S156/60)*W156,0),IF(W156&gt;0,($G$6/160)*((U156+U157+U158)/60)*W156,0))</f>
        <v>#N/A</v>
      </c>
      <c r="AE156" s="350">
        <f t="shared" si="1954"/>
        <v>0</v>
      </c>
      <c r="AF156" s="281">
        <f>IF($M156="In (zvyšuje náklady)",X156,0)</f>
        <v>0</v>
      </c>
      <c r="AG156" s="280">
        <f t="shared" ref="AG156:AM156" si="2131">IF($M156="In (zvyšuje náklady)",Y156,0)</f>
        <v>0</v>
      </c>
      <c r="AH156" s="280">
        <f t="shared" si="2131"/>
        <v>0</v>
      </c>
      <c r="AI156" s="280">
        <f t="shared" si="2131"/>
        <v>0</v>
      </c>
      <c r="AJ156" s="280">
        <f t="shared" si="2131"/>
        <v>0</v>
      </c>
      <c r="AK156" s="280">
        <f t="shared" si="2131"/>
        <v>0</v>
      </c>
      <c r="AL156" s="280">
        <f t="shared" si="2131"/>
        <v>0</v>
      </c>
      <c r="AM156" s="286">
        <f t="shared" si="2131"/>
        <v>0</v>
      </c>
      <c r="AN156" s="297" t="str">
        <f t="shared" ref="AN156" si="2132">IF($M156="In (zvyšuje náklady)",0,X156)</f>
        <v>N</v>
      </c>
      <c r="AO156" s="297">
        <f t="shared" ref="AO156" si="2133">IF($M156="In (zvyšuje náklady)",0,Y156)</f>
        <v>0</v>
      </c>
      <c r="AP156" s="297" t="str">
        <f t="shared" ref="AP156" si="2134">IF($M156="In (zvyšuje náklady)",0,Z156)</f>
        <v>N</v>
      </c>
      <c r="AQ156" s="297">
        <f t="shared" ref="AQ156" si="2135">IF($M156="In (zvyšuje náklady)",0,AA156)</f>
        <v>0</v>
      </c>
      <c r="AR156" s="297" t="e">
        <f t="shared" ref="AR156" si="2136">IF($M156="In (zvyšuje náklady)",0,AB156)</f>
        <v>#N/A</v>
      </c>
      <c r="AS156" s="297">
        <f t="shared" ref="AS156" si="2137">IF($M156="In (zvyšuje náklady)",0,AC156)</f>
        <v>0</v>
      </c>
      <c r="AT156" s="297" t="e">
        <f t="shared" ref="AT156" si="2138">IF($M156="In (zvyšuje náklady)",0,AD156)</f>
        <v>#N/A</v>
      </c>
      <c r="AU156" s="295">
        <f t="shared" ref="AU156" si="2139">IF($M156="In (zvyšuje náklady)",0,AE156)</f>
        <v>0</v>
      </c>
      <c r="AV156" s="281">
        <f t="shared" ref="AV156:BB156" si="2140">IF($L156&gt;0,AF156,0)</f>
        <v>0</v>
      </c>
      <c r="AW156" s="280">
        <f t="shared" ref="AW156:AY156" si="2141">IF($L156&gt;0,$L156*AV156,0)</f>
        <v>0</v>
      </c>
      <c r="AX156" s="280">
        <f t="shared" si="2140"/>
        <v>0</v>
      </c>
      <c r="AY156" s="280">
        <f t="shared" si="2141"/>
        <v>0</v>
      </c>
      <c r="AZ156" s="280">
        <f t="shared" si="2140"/>
        <v>0</v>
      </c>
      <c r="BA156" s="280">
        <f t="shared" ref="BA156" si="2142">IF($L156&gt;0,$L156*AZ156,0)</f>
        <v>0</v>
      </c>
      <c r="BB156" s="280">
        <f t="shared" si="2140"/>
        <v>0</v>
      </c>
      <c r="BC156" s="286">
        <f t="shared" ref="BC156" si="2143">IF($L156&gt;0,$L156*BB156,0)</f>
        <v>0</v>
      </c>
      <c r="BD156" s="281">
        <f t="shared" ref="BD156" si="2144">IF($L156&gt;0,AN156,0)</f>
        <v>0</v>
      </c>
      <c r="BE156" s="280">
        <f t="shared" ref="BE156" si="2145">IF($L156&gt;0,$L156*BD156,0)</f>
        <v>0</v>
      </c>
      <c r="BF156" s="280">
        <f t="shared" ref="BF156" si="2146">IF($L156&gt;0,AP156,0)</f>
        <v>0</v>
      </c>
      <c r="BG156" s="280">
        <f t="shared" ref="BG156" si="2147">IF($L156&gt;0,$L156*BF156,0)</f>
        <v>0</v>
      </c>
      <c r="BH156" s="280">
        <f t="shared" ref="BH156" si="2148">IF($L156&gt;0,AR156,0)</f>
        <v>0</v>
      </c>
      <c r="BI156" s="280">
        <f t="shared" ref="BI156" si="2149">IF($L156&gt;0,$L156*BH156,0)</f>
        <v>0</v>
      </c>
      <c r="BJ156" s="280">
        <f t="shared" ref="BJ156" si="2150">IF($L156&gt;0,AT156,0)</f>
        <v>0</v>
      </c>
      <c r="BK156" s="286">
        <f t="shared" ref="BK156" si="2151">IF($L156&gt;0,$L156*BJ156,0)</f>
        <v>0</v>
      </c>
      <c r="BL156" s="305">
        <f>IF(F156=vstupy!F$6,"1",0)</f>
        <v>0</v>
      </c>
      <c r="BM156" s="281">
        <f t="shared" ref="BM156" si="2152">IF($BL156="1",AF156,0)</f>
        <v>0</v>
      </c>
      <c r="BN156" s="280">
        <f t="shared" ref="BN156" si="2153">IF($BL156="1",AG156,0)</f>
        <v>0</v>
      </c>
      <c r="BO156" s="280">
        <f t="shared" ref="BO156" si="2154">IF($BL156="1",AH156,0)</f>
        <v>0</v>
      </c>
      <c r="BP156" s="280">
        <f t="shared" ref="BP156" si="2155">IF($BL156="1",AI156,0)</f>
        <v>0</v>
      </c>
      <c r="BQ156" s="280">
        <f t="shared" ref="BQ156" si="2156">IF($BL156="1",AJ156,0)</f>
        <v>0</v>
      </c>
      <c r="BR156" s="280">
        <f t="shared" ref="BR156" si="2157">IF($BL156="1",AK156,0)</f>
        <v>0</v>
      </c>
      <c r="BS156" s="280">
        <f t="shared" ref="BS156" si="2158">IF($BL156="1",AL156,0)</f>
        <v>0</v>
      </c>
      <c r="BT156" s="286">
        <f t="shared" ref="BT156" si="2159">IF($BL156="1",AM156,0)</f>
        <v>0</v>
      </c>
      <c r="BU156" s="281">
        <f t="shared" ref="BU156" si="2160">IF($BL156="1",AN156,0)</f>
        <v>0</v>
      </c>
      <c r="BV156" s="270">
        <f t="shared" ref="BV156" si="2161">IF($BL156="1",AO156,0)</f>
        <v>0</v>
      </c>
      <c r="BW156" s="270">
        <f t="shared" ref="BW156" si="2162">IF($BL156="1",AP156,0)</f>
        <v>0</v>
      </c>
      <c r="BX156" s="270">
        <f t="shared" ref="BX156" si="2163">IF($BL156="1",AQ156,0)</f>
        <v>0</v>
      </c>
      <c r="BY156" s="270">
        <f t="shared" ref="BY156" si="2164">IF($BL156="1",AR156,0)</f>
        <v>0</v>
      </c>
      <c r="BZ156" s="270">
        <f t="shared" ref="BZ156" si="2165">IF($BL156="1",AS156,0)</f>
        <v>0</v>
      </c>
      <c r="CA156" s="270">
        <f t="shared" ref="CA156" si="2166">IF($BL156="1",AT156,0)</f>
        <v>0</v>
      </c>
      <c r="CB156" s="271">
        <f t="shared" ref="CB156" si="2167">IF($BL156="1",AU156,0)</f>
        <v>0</v>
      </c>
      <c r="CC156" s="281">
        <f>IFERROR(IF($X156="N/A",Z156+AB156+AD156,X156+Z156+AB156+AD156),0)</f>
        <v>0</v>
      </c>
      <c r="CD156" s="286">
        <f>Y156+AA156+AC156+AE156</f>
        <v>0</v>
      </c>
    </row>
    <row r="157" spans="2:82" ht="12.6" customHeight="1" x14ac:dyDescent="0.25">
      <c r="B157" s="352"/>
      <c r="C157" s="334"/>
      <c r="D157" s="334"/>
      <c r="E157" s="334"/>
      <c r="F157" s="313"/>
      <c r="G157" s="330"/>
      <c r="H157" s="313"/>
      <c r="I157" s="313"/>
      <c r="J157" s="315"/>
      <c r="K157" s="313"/>
      <c r="L157" s="315"/>
      <c r="M157" s="313"/>
      <c r="N157" s="313"/>
      <c r="O157" s="313"/>
      <c r="P157" s="316"/>
      <c r="Q157" s="314"/>
      <c r="R157" s="312"/>
      <c r="S157" s="313"/>
      <c r="T157" s="153"/>
      <c r="U157" s="218"/>
      <c r="V157" s="314"/>
      <c r="W157" s="339"/>
      <c r="X157" s="336"/>
      <c r="Y157" s="309"/>
      <c r="Z157" s="309"/>
      <c r="AA157" s="309"/>
      <c r="AB157" s="309"/>
      <c r="AC157" s="309"/>
      <c r="AD157" s="309"/>
      <c r="AE157" s="351"/>
      <c r="AF157" s="281"/>
      <c r="AG157" s="280"/>
      <c r="AH157" s="280"/>
      <c r="AI157" s="280"/>
      <c r="AJ157" s="280"/>
      <c r="AK157" s="280"/>
      <c r="AL157" s="280"/>
      <c r="AM157" s="286"/>
      <c r="AN157" s="270"/>
      <c r="AO157" s="270"/>
      <c r="AP157" s="270"/>
      <c r="AQ157" s="270"/>
      <c r="AR157" s="270"/>
      <c r="AS157" s="270"/>
      <c r="AT157" s="270"/>
      <c r="AU157" s="296"/>
      <c r="AV157" s="281"/>
      <c r="AW157" s="280"/>
      <c r="AX157" s="280"/>
      <c r="AY157" s="280"/>
      <c r="AZ157" s="280"/>
      <c r="BA157" s="280"/>
      <c r="BB157" s="280"/>
      <c r="BC157" s="286"/>
      <c r="BD157" s="281"/>
      <c r="BE157" s="280"/>
      <c r="BF157" s="280"/>
      <c r="BG157" s="280"/>
      <c r="BH157" s="280"/>
      <c r="BI157" s="280"/>
      <c r="BJ157" s="280"/>
      <c r="BK157" s="286"/>
      <c r="BL157" s="305"/>
      <c r="BM157" s="281"/>
      <c r="BN157" s="280"/>
      <c r="BO157" s="280"/>
      <c r="BP157" s="280"/>
      <c r="BQ157" s="280"/>
      <c r="BR157" s="280"/>
      <c r="BS157" s="280"/>
      <c r="BT157" s="286"/>
      <c r="BU157" s="281"/>
      <c r="BV157" s="270"/>
      <c r="BW157" s="270"/>
      <c r="BX157" s="270"/>
      <c r="BY157" s="270"/>
      <c r="BZ157" s="270"/>
      <c r="CA157" s="270"/>
      <c r="CB157" s="271"/>
      <c r="CC157" s="281"/>
      <c r="CD157" s="286"/>
    </row>
    <row r="158" spans="2:82" ht="12.6" customHeight="1" thickBot="1" x14ac:dyDescent="0.3">
      <c r="B158" s="352"/>
      <c r="C158" s="334"/>
      <c r="D158" s="334"/>
      <c r="E158" s="334"/>
      <c r="F158" s="313"/>
      <c r="G158" s="330"/>
      <c r="H158" s="313"/>
      <c r="I158" s="313"/>
      <c r="J158" s="315"/>
      <c r="K158" s="313"/>
      <c r="L158" s="315"/>
      <c r="M158" s="313"/>
      <c r="N158" s="313"/>
      <c r="O158" s="313"/>
      <c r="P158" s="316"/>
      <c r="Q158" s="314"/>
      <c r="R158" s="312"/>
      <c r="S158" s="313"/>
      <c r="T158" s="153"/>
      <c r="U158" s="218"/>
      <c r="V158" s="314"/>
      <c r="W158" s="339"/>
      <c r="X158" s="337"/>
      <c r="Y158" s="309"/>
      <c r="Z158" s="309"/>
      <c r="AA158" s="309"/>
      <c r="AB158" s="309"/>
      <c r="AC158" s="309"/>
      <c r="AD158" s="309"/>
      <c r="AE158" s="351"/>
      <c r="AF158" s="303"/>
      <c r="AG158" s="287"/>
      <c r="AH158" s="287"/>
      <c r="AI158" s="287"/>
      <c r="AJ158" s="287"/>
      <c r="AK158" s="287"/>
      <c r="AL158" s="287"/>
      <c r="AM158" s="288"/>
      <c r="AN158" s="270"/>
      <c r="AO158" s="270"/>
      <c r="AP158" s="270"/>
      <c r="AQ158" s="270"/>
      <c r="AR158" s="270"/>
      <c r="AS158" s="270"/>
      <c r="AT158" s="270"/>
      <c r="AU158" s="296"/>
      <c r="AV158" s="303"/>
      <c r="AW158" s="287"/>
      <c r="AX158" s="287"/>
      <c r="AY158" s="287"/>
      <c r="AZ158" s="287"/>
      <c r="BA158" s="287"/>
      <c r="BB158" s="287"/>
      <c r="BC158" s="288"/>
      <c r="BD158" s="303"/>
      <c r="BE158" s="287"/>
      <c r="BF158" s="287"/>
      <c r="BG158" s="287"/>
      <c r="BH158" s="287"/>
      <c r="BI158" s="287"/>
      <c r="BJ158" s="287"/>
      <c r="BK158" s="288"/>
      <c r="BL158" s="305"/>
      <c r="BM158" s="303"/>
      <c r="BN158" s="287"/>
      <c r="BO158" s="287"/>
      <c r="BP158" s="287"/>
      <c r="BQ158" s="287"/>
      <c r="BR158" s="287"/>
      <c r="BS158" s="287"/>
      <c r="BT158" s="288"/>
      <c r="BU158" s="303"/>
      <c r="BV158" s="272"/>
      <c r="BW158" s="272"/>
      <c r="BX158" s="272"/>
      <c r="BY158" s="272"/>
      <c r="BZ158" s="272"/>
      <c r="CA158" s="272"/>
      <c r="CB158" s="273"/>
      <c r="CC158" s="303"/>
      <c r="CD158" s="288"/>
    </row>
    <row r="159" spans="2:82" ht="13.8" thickBot="1" x14ac:dyDescent="0.3">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5321.4965320910978</v>
      </c>
      <c r="AI159" s="194">
        <f t="shared" si="2168"/>
        <v>133129</v>
      </c>
      <c r="AJ159" s="194">
        <f t="shared" si="2168"/>
        <v>5500</v>
      </c>
      <c r="AK159" s="194">
        <f t="shared" si="2168"/>
        <v>247500</v>
      </c>
      <c r="AL159" s="194">
        <f t="shared" ref="AL159:AM159" si="2169">SUM(AL9:AL158)</f>
        <v>4.263671875</v>
      </c>
      <c r="AM159" s="195">
        <f t="shared" si="2169"/>
        <v>4.263671875</v>
      </c>
      <c r="AN159" s="196">
        <f t="shared" ref="AN159:AS159" si="2170">SUM(AN9:AN158)</f>
        <v>0</v>
      </c>
      <c r="AO159" s="197">
        <f t="shared" si="2170"/>
        <v>0</v>
      </c>
      <c r="AP159" s="197">
        <f t="shared" si="2170"/>
        <v>44.848484848484851</v>
      </c>
      <c r="AQ159" s="197">
        <f t="shared" si="2170"/>
        <v>720</v>
      </c>
      <c r="AR159" s="197" t="e">
        <f t="shared" si="2170"/>
        <v>#N/A</v>
      </c>
      <c r="AS159" s="197">
        <f t="shared" si="2170"/>
        <v>1773815</v>
      </c>
      <c r="AT159" s="197" t="e">
        <f t="shared" ref="AT159:AU159" si="2171">SUM(AT9:AT158)</f>
        <v>#N/A</v>
      </c>
      <c r="AU159" s="198">
        <f t="shared" si="2171"/>
        <v>2450.3322265625002</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1.1111111111111112</v>
      </c>
      <c r="BP159" s="194">
        <f t="shared" si="2178"/>
        <v>50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74345.494196627085</v>
      </c>
      <c r="CD159" s="198">
        <f t="shared" si="2180"/>
        <v>2157618.5958984373</v>
      </c>
    </row>
    <row r="160" spans="2:82" x14ac:dyDescent="0.25">
      <c r="AC160" s="203"/>
      <c r="AK160" s="203">
        <f>AG159+AI159+AK159+AM159</f>
        <v>380633.263671875</v>
      </c>
      <c r="AS160" s="203">
        <f>AO159+AQ159+AS159+AU159</f>
        <v>1776985.3322265625</v>
      </c>
      <c r="BA160" s="203">
        <f>AW159+AY159+BA159+BC159</f>
        <v>0</v>
      </c>
      <c r="BI160" s="203">
        <f>BE159+BG159+BI159+BK159</f>
        <v>0</v>
      </c>
      <c r="BR160" s="203">
        <f>BN159+BP159+BR159+BT159</f>
        <v>50</v>
      </c>
      <c r="BZ160" s="203">
        <f>BV159+BX159+BZ159+CB159</f>
        <v>0</v>
      </c>
      <c r="CC160" s="203"/>
    </row>
    <row r="161" spans="3:82" x14ac:dyDescent="0.25">
      <c r="AK161" s="203"/>
      <c r="BP161" s="162" t="s">
        <v>185</v>
      </c>
      <c r="BR161" s="203">
        <f>BP159+BR159+BT159</f>
        <v>50</v>
      </c>
      <c r="BX161" s="162" t="s">
        <v>185</v>
      </c>
      <c r="BZ161" s="203">
        <f>BX159+BZ159+CB159</f>
        <v>0</v>
      </c>
    </row>
    <row r="162" spans="3:82" x14ac:dyDescent="0.25">
      <c r="AI162" s="203"/>
    </row>
    <row r="163" spans="3:82" x14ac:dyDescent="0.25">
      <c r="AR163" s="162" t="s">
        <v>197</v>
      </c>
    </row>
    <row r="164" spans="3:82" ht="41.25" customHeight="1" x14ac:dyDescent="0.25">
      <c r="AQ164" s="162" t="s">
        <v>198</v>
      </c>
      <c r="AS164" s="203">
        <f>AK160+AS160</f>
        <v>2157618.5958984373</v>
      </c>
    </row>
    <row r="165" spans="3:82" ht="12.75" customHeight="1" x14ac:dyDescent="0.25">
      <c r="AQ165" s="162" t="s">
        <v>199</v>
      </c>
      <c r="AS165" s="203">
        <f>'Krok 2- Tabuľky na skopírovanie'!C10+'Krok 2- Tabuľky na skopírovanie'!E10</f>
        <v>2157618.5958984373</v>
      </c>
    </row>
    <row r="166" spans="3:82" s="152" customFormat="1" ht="23.25" customHeight="1" x14ac:dyDescent="0.25">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200</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5"/>
    <row r="168" spans="3:82" ht="12.75" customHeight="1" x14ac:dyDescent="0.25"/>
    <row r="169" spans="3:82" ht="12.75" customHeight="1" x14ac:dyDescent="0.25"/>
    <row r="170" spans="3:82" ht="12.75" customHeight="1" x14ac:dyDescent="0.25"/>
    <row r="171" spans="3:82" ht="12.75" customHeight="1" x14ac:dyDescent="0.25"/>
    <row r="172" spans="3:82" ht="12.75" customHeight="1" x14ac:dyDescent="0.25"/>
    <row r="174" spans="3:82" ht="12.75" customHeight="1" x14ac:dyDescent="0.25"/>
    <row r="175" spans="3:82" ht="12.75" customHeight="1" x14ac:dyDescent="0.25"/>
  </sheetData>
  <sheetProtection algorithmName="SHA-512" hashValue="80ko4W/vu4LxTzrKiRMAiSx/7EAikVSgJgHYVXCm+KtzH1RcZ3oU6GVoJ2yWEyLhi2ZOGRm11S2vaaNy2qIsZg==" saltValue="W5PFp4vKmmagWiwBgs3Z1Q=="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Y9 Y12 Y15 Y156 Y18 Y21 Y24 Y30 Y33 Y36 Y39 Y42 Y45 Y48 Y51 Y54 Y57 Y60 Y63 Y66 Y69 Y72 Y75 Y78 Y81 Y84 Y87 Y90 Y93 Y96 Y99 Y102 Y105 Y108 Y111 Y114 Y117 Y120 Y123 Y126 Y129 Y132 Y135 Y138 Y141 Y144 Y147 Y150 Y153 AA9:AA26 AB9:AB26 AA30:AA158 AB30:AB158"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zoomScale="80" zoomScaleNormal="80" workbookViewId="0">
      <selection activeCell="C30" sqref="C30"/>
    </sheetView>
  </sheetViews>
  <sheetFormatPr defaultColWidth="9.109375" defaultRowHeight="13.2" x14ac:dyDescent="0.25"/>
  <cols>
    <col min="1" max="1" width="8.5546875" style="81" customWidth="1"/>
    <col min="2" max="2" width="36" style="81" customWidth="1"/>
    <col min="3" max="3" width="15" style="81" customWidth="1"/>
    <col min="4" max="4" width="10.109375" style="81" customWidth="1"/>
    <col min="5" max="5" width="12.88671875" style="81" customWidth="1"/>
    <col min="6" max="6" width="9.5546875" style="107" customWidth="1"/>
    <col min="7" max="7" width="42.6640625" style="81" customWidth="1"/>
    <col min="8" max="8" width="10.33203125" style="81" customWidth="1"/>
    <col min="9" max="9" width="12.88671875" style="81" customWidth="1"/>
    <col min="10" max="10" width="11.109375" style="81" customWidth="1"/>
    <col min="11" max="11" width="12.5546875" style="81" customWidth="1"/>
    <col min="12" max="12" width="18" style="81" customWidth="1"/>
    <col min="13" max="13" width="7.33203125" style="81" customWidth="1"/>
    <col min="14" max="14" width="15.109375" style="81" customWidth="1"/>
    <col min="15" max="15" width="9.88671875" style="81" customWidth="1"/>
    <col min="16" max="16" width="15.6640625" style="81" customWidth="1"/>
    <col min="17" max="16384" width="9.109375" style="81"/>
  </cols>
  <sheetData>
    <row r="1" spans="1:12" ht="15.6" x14ac:dyDescent="0.25">
      <c r="A1" s="374" t="s">
        <v>113</v>
      </c>
      <c r="B1" s="374"/>
      <c r="C1" s="374"/>
      <c r="D1" s="374"/>
      <c r="E1" s="374"/>
      <c r="F1" s="374"/>
      <c r="G1" s="374"/>
      <c r="H1" s="374"/>
      <c r="I1" s="374"/>
      <c r="J1" s="374"/>
      <c r="K1" s="374"/>
      <c r="L1" s="374"/>
    </row>
    <row r="2" spans="1:12" ht="15.6" x14ac:dyDescent="0.25">
      <c r="A2" s="140"/>
      <c r="B2" s="140"/>
      <c r="C2" s="148"/>
      <c r="D2" s="140"/>
      <c r="E2" s="140"/>
      <c r="F2" s="106"/>
      <c r="G2" s="140"/>
      <c r="H2" s="140"/>
      <c r="I2" s="140"/>
      <c r="J2" s="140"/>
      <c r="K2" s="140"/>
      <c r="L2" s="140"/>
    </row>
    <row r="3" spans="1:12" ht="51" customHeight="1" x14ac:dyDescent="0.3">
      <c r="A3" s="374" t="s">
        <v>109</v>
      </c>
      <c r="B3" s="374"/>
      <c r="C3" s="374"/>
      <c r="D3" s="374"/>
      <c r="E3" s="82"/>
    </row>
    <row r="4" spans="1:12" ht="13.5" customHeight="1" thickBot="1" x14ac:dyDescent="0.3"/>
    <row r="5" spans="1:12" ht="25.5" customHeight="1" x14ac:dyDescent="0.25">
      <c r="B5" s="207" t="s">
        <v>81</v>
      </c>
      <c r="C5" s="378" t="s">
        <v>117</v>
      </c>
      <c r="D5" s="378"/>
      <c r="E5" s="367" t="s">
        <v>118</v>
      </c>
      <c r="F5" s="368"/>
    </row>
    <row r="6" spans="1:12" ht="33" customHeight="1" x14ac:dyDescent="0.25">
      <c r="B6" s="208" t="s">
        <v>177</v>
      </c>
      <c r="C6" s="369">
        <f>'Krok 1- Kalkulačka '!AG159</f>
        <v>0</v>
      </c>
      <c r="D6" s="369"/>
      <c r="E6" s="361">
        <f>'Krok 1- Kalkulačka '!AO159</f>
        <v>0</v>
      </c>
      <c r="F6" s="362"/>
    </row>
    <row r="7" spans="1:12" ht="15" customHeight="1" x14ac:dyDescent="0.25">
      <c r="B7" s="208" t="s">
        <v>178</v>
      </c>
      <c r="C7" s="369">
        <f>'Krok 1- Kalkulačka '!AI159</f>
        <v>133129</v>
      </c>
      <c r="D7" s="369"/>
      <c r="E7" s="361">
        <f>'Krok 1- Kalkulačka '!AQ159</f>
        <v>720</v>
      </c>
      <c r="F7" s="362"/>
    </row>
    <row r="8" spans="1:12" ht="15" customHeight="1" x14ac:dyDescent="0.25">
      <c r="B8" s="208" t="s">
        <v>98</v>
      </c>
      <c r="C8" s="369">
        <f>'Krok 1- Kalkulačka '!AK159</f>
        <v>247500</v>
      </c>
      <c r="D8" s="369"/>
      <c r="E8" s="361">
        <f>'Krok 1- Kalkulačka '!AS159</f>
        <v>1773815</v>
      </c>
      <c r="F8" s="362"/>
    </row>
    <row r="9" spans="1:12" ht="15" customHeight="1" x14ac:dyDescent="0.25">
      <c r="B9" s="208" t="s">
        <v>99</v>
      </c>
      <c r="C9" s="369">
        <f>'Krok 1- Kalkulačka '!AM159</f>
        <v>4.263671875</v>
      </c>
      <c r="D9" s="369"/>
      <c r="E9" s="361">
        <f>'Krok 1- Kalkulačka '!AU159</f>
        <v>2450.3322265625002</v>
      </c>
      <c r="F9" s="362"/>
    </row>
    <row r="10" spans="1:12" ht="15" customHeight="1" x14ac:dyDescent="0.25">
      <c r="B10" s="208" t="s">
        <v>100</v>
      </c>
      <c r="C10" s="369">
        <f>SUM(C6:C9)</f>
        <v>380633.263671875</v>
      </c>
      <c r="D10" s="369"/>
      <c r="E10" s="361">
        <f>SUM(E6:E9)</f>
        <v>1776985.3322265625</v>
      </c>
      <c r="F10" s="362"/>
    </row>
    <row r="11" spans="1:12" ht="15" customHeight="1" x14ac:dyDescent="0.25">
      <c r="B11" s="208" t="s">
        <v>84</v>
      </c>
      <c r="C11" s="369"/>
      <c r="D11" s="369"/>
      <c r="E11" s="361"/>
      <c r="F11" s="362"/>
    </row>
    <row r="12" spans="1:12" ht="30.75" customHeight="1" x14ac:dyDescent="0.25">
      <c r="B12" s="208" t="s">
        <v>114</v>
      </c>
      <c r="C12" s="369">
        <f>'Krok 1- Kalkulačka '!BA160</f>
        <v>0</v>
      </c>
      <c r="D12" s="369"/>
      <c r="E12" s="361">
        <f>'Krok 1- Kalkulačka '!BI160</f>
        <v>0</v>
      </c>
      <c r="F12" s="362"/>
    </row>
    <row r="13" spans="1:12" ht="49.5" customHeight="1" thickBot="1" x14ac:dyDescent="0.3">
      <c r="B13" s="209" t="s">
        <v>191</v>
      </c>
      <c r="C13" s="370">
        <f>'Krok 1- Kalkulačka '!BR161</f>
        <v>50</v>
      </c>
      <c r="D13" s="370"/>
      <c r="E13" s="363">
        <f>'Krok 1- Kalkulačka '!BZ160</f>
        <v>0</v>
      </c>
      <c r="F13" s="364"/>
    </row>
    <row r="14" spans="1:12" ht="13.5" customHeight="1" thickBot="1" x14ac:dyDescent="0.3">
      <c r="B14" s="210"/>
      <c r="C14" s="211"/>
      <c r="D14" s="211"/>
      <c r="E14" s="211"/>
      <c r="F14" s="211"/>
    </row>
    <row r="15" spans="1:12" ht="16.5" customHeight="1" x14ac:dyDescent="0.25">
      <c r="B15" s="212" t="s">
        <v>115</v>
      </c>
      <c r="C15" s="371" t="s">
        <v>72</v>
      </c>
      <c r="D15" s="371"/>
      <c r="E15" s="365" t="s">
        <v>71</v>
      </c>
      <c r="F15" s="366"/>
    </row>
    <row r="16" spans="1:12" ht="17.25" customHeight="1" thickBot="1" x14ac:dyDescent="0.3">
      <c r="B16" s="213" t="s">
        <v>116</v>
      </c>
      <c r="C16" s="372">
        <f>C7+C8+C9-C13</f>
        <v>380583.263671875</v>
      </c>
      <c r="D16" s="372"/>
      <c r="E16" s="359">
        <f>E7+E8+E9-E13</f>
        <v>1776985.3322265625</v>
      </c>
      <c r="F16" s="360"/>
    </row>
    <row r="17" spans="1:12" ht="13.8" x14ac:dyDescent="0.25">
      <c r="A17" s="90"/>
    </row>
    <row r="19" spans="1:12" ht="15.6" x14ac:dyDescent="0.25">
      <c r="A19" s="374" t="s">
        <v>101</v>
      </c>
      <c r="B19" s="374"/>
      <c r="C19" s="374"/>
      <c r="D19" s="374"/>
      <c r="E19" s="374"/>
      <c r="F19" s="374"/>
      <c r="G19" s="374"/>
      <c r="H19" s="374"/>
      <c r="I19" s="374"/>
      <c r="J19" s="374"/>
      <c r="K19" s="374"/>
    </row>
    <row r="20" spans="1:12" x14ac:dyDescent="0.25">
      <c r="A20" s="373" t="s">
        <v>97</v>
      </c>
      <c r="B20" s="373" t="str">
        <f>'Krok 1- Kalkulačka '!C7</f>
        <v>Zrozumiteľný a stručný opis regulácie 
(dôvod zvýšenia/zníženia nákladov na PP)</v>
      </c>
      <c r="C20" s="375" t="s">
        <v>206</v>
      </c>
      <c r="D20" s="375" t="s">
        <v>205</v>
      </c>
      <c r="E20" s="373" t="s">
        <v>108</v>
      </c>
      <c r="F20" s="373" t="s">
        <v>160</v>
      </c>
      <c r="G20" s="373" t="s">
        <v>102</v>
      </c>
      <c r="H20" s="373" t="s">
        <v>162</v>
      </c>
      <c r="I20" s="373" t="s">
        <v>163</v>
      </c>
      <c r="J20" s="373" t="s">
        <v>106</v>
      </c>
      <c r="K20" s="373" t="s">
        <v>107</v>
      </c>
      <c r="L20" s="373" t="s">
        <v>207</v>
      </c>
    </row>
    <row r="21" spans="1:12" x14ac:dyDescent="0.25">
      <c r="A21" s="373"/>
      <c r="B21" s="373"/>
      <c r="C21" s="376"/>
      <c r="D21" s="376"/>
      <c r="E21" s="373"/>
      <c r="F21" s="373"/>
      <c r="G21" s="373"/>
      <c r="H21" s="373"/>
      <c r="I21" s="373"/>
      <c r="J21" s="373"/>
      <c r="K21" s="373"/>
      <c r="L21" s="373"/>
    </row>
    <row r="22" spans="1:12" x14ac:dyDescent="0.25">
      <c r="A22" s="373"/>
      <c r="B22" s="373"/>
      <c r="C22" s="376"/>
      <c r="D22" s="376"/>
      <c r="E22" s="373"/>
      <c r="F22" s="373"/>
      <c r="G22" s="373"/>
      <c r="H22" s="373"/>
      <c r="I22" s="373"/>
      <c r="J22" s="373"/>
      <c r="K22" s="373"/>
      <c r="L22" s="373"/>
    </row>
    <row r="23" spans="1:12" x14ac:dyDescent="0.25">
      <c r="A23" s="373"/>
      <c r="B23" s="373"/>
      <c r="C23" s="376"/>
      <c r="D23" s="376"/>
      <c r="E23" s="373"/>
      <c r="F23" s="373"/>
      <c r="G23" s="373"/>
      <c r="H23" s="373"/>
      <c r="I23" s="373"/>
      <c r="J23" s="373"/>
      <c r="K23" s="373"/>
      <c r="L23" s="373"/>
    </row>
    <row r="24" spans="1:12" x14ac:dyDescent="0.25">
      <c r="A24" s="373"/>
      <c r="B24" s="373"/>
      <c r="C24" s="376"/>
      <c r="D24" s="376"/>
      <c r="E24" s="373"/>
      <c r="F24" s="373"/>
      <c r="G24" s="373"/>
      <c r="H24" s="373"/>
      <c r="I24" s="373"/>
      <c r="J24" s="373"/>
      <c r="K24" s="373"/>
      <c r="L24" s="373"/>
    </row>
    <row r="25" spans="1:12" x14ac:dyDescent="0.25">
      <c r="A25" s="373"/>
      <c r="B25" s="373"/>
      <c r="C25" s="377"/>
      <c r="D25" s="377"/>
      <c r="E25" s="373"/>
      <c r="F25" s="373"/>
      <c r="G25" s="373"/>
      <c r="H25" s="373"/>
      <c r="I25" s="373"/>
      <c r="J25" s="373"/>
      <c r="K25" s="373"/>
      <c r="L25" s="373"/>
    </row>
    <row r="26" spans="1:12" ht="13.5" customHeight="1" x14ac:dyDescent="0.25">
      <c r="A26" s="223">
        <f>'Krok 1- Kalkulačka '!B9</f>
        <v>1</v>
      </c>
      <c r="B26" s="223" t="str">
        <f>'Krok 1- Kalkulačka '!C9</f>
        <v>Schválenie typu električkovlaku, jeho podstatnej zmeny typu alebo technickej spôsobilosti na prevádzku</v>
      </c>
      <c r="C26" s="223" t="str">
        <f>'Krok 1- Kalkulačka '!D9</f>
        <v>513/2009 Z. z.</v>
      </c>
      <c r="D26" s="223" t="str">
        <f>'Krok 1- Kalkulačka '!E9</f>
        <v>§ 22 ods. 8</v>
      </c>
      <c r="E26" s="223" t="str">
        <f>'Krok 1- Kalkulačka '!F9</f>
        <v>SK</v>
      </c>
      <c r="F26" s="226">
        <f>IF('Krok 1- Kalkulačka '!G9&gt;0,'Krok 1- Kalkulačka '!G9,"-")</f>
        <v>45078</v>
      </c>
      <c r="G26" s="223" t="str">
        <f>'Krok 1- Kalkulačka '!H9</f>
        <v>vlastník/držiteľ vozidla</v>
      </c>
      <c r="H26" s="224">
        <f>'Krok 1- Kalkulačka '!I9</f>
        <v>2</v>
      </c>
      <c r="I26" s="224" t="str">
        <f>'Krok 1- Kalkulačka '!K9</f>
        <v>N</v>
      </c>
      <c r="J26" s="225">
        <f>IF($L26="In (zvyšuje náklady)",'Krok 1- Kalkulačka '!CC9,'Krok 1- Kalkulačka '!CC9)</f>
        <v>25000</v>
      </c>
      <c r="K26" s="225">
        <f>IF($L26="In (zvyšuje náklady)",'Krok 1- Kalkulačka '!CD9,'Krok 1- Kalkulačka '!CD9)</f>
        <v>50000</v>
      </c>
      <c r="L26" s="223" t="str">
        <f>'Krok 1- Kalkulačka '!M9</f>
        <v>Out (znižuje náklady)</v>
      </c>
    </row>
    <row r="27" spans="1:12" ht="52.8" x14ac:dyDescent="0.25">
      <c r="A27" s="223">
        <f>'Krok 1- Kalkulačka '!B12</f>
        <v>2</v>
      </c>
      <c r="B27" s="223" t="str">
        <f>'Krok 1- Kalkulačka '!C12</f>
        <v>Uvádzanie vozidla turisticko - hospodárskej dráhy, historického vozidla špeciálnej dráhy, historickej električky a historického trolejbusu do prevádzky</v>
      </c>
      <c r="C27" s="223" t="str">
        <f>'Krok 1- Kalkulačka '!D12</f>
        <v>513/2009 Z. z.</v>
      </c>
      <c r="D27" s="223" t="str">
        <f>'Krok 1- Kalkulačka '!E12</f>
        <v>§ 22 ods. 9</v>
      </c>
      <c r="E27" s="223" t="str">
        <f>'Krok 1- Kalkulačka '!F12</f>
        <v>SK</v>
      </c>
      <c r="F27" s="226">
        <f>IF('Krok 1- Kalkulačka '!G12&gt;0,'Krok 1- Kalkulačka '!G12,"-")</f>
        <v>45078</v>
      </c>
      <c r="G27" s="223" t="str">
        <f>'Krok 1- Kalkulačka '!H12</f>
        <v>vlastník/držiteľ vozidla</v>
      </c>
      <c r="H27" s="224">
        <f>'Krok 1- Kalkulačka '!I12</f>
        <v>11</v>
      </c>
      <c r="I27" s="224" t="str">
        <f>'Krok 1- Kalkulačka '!K12</f>
        <v>N</v>
      </c>
      <c r="J27" s="225">
        <f>IF($L27="In (zvyšuje náklady)",'Krok 1- Kalkulačka '!CC12,'Krok 1- Kalkulačka '!CC12)</f>
        <v>133.52734375</v>
      </c>
      <c r="K27" s="225">
        <f>IF($L27="In (zvyšuje náklady)",'Krok 1- Kalkulačka '!CD12,'Krok 1- Kalkulačka '!CD12)</f>
        <v>1468.80078125</v>
      </c>
      <c r="L27" s="223" t="str">
        <f>'Krok 1- Kalkulačka '!M12</f>
        <v>Out (znižuje náklady)</v>
      </c>
    </row>
    <row r="28" spans="1:12" ht="39.6" x14ac:dyDescent="0.25">
      <c r="A28" s="223">
        <f>'Krok 1- Kalkulačka '!B15</f>
        <v>3</v>
      </c>
      <c r="B28" s="223" t="str">
        <f>'Krok 1- Kalkulačka '!C15</f>
        <v xml:space="preserve">Povoľovanie typu železničného vozidla na miestne, historické alebo turistické účely a železničného vozidla pre vlečky </v>
      </c>
      <c r="C28" s="223" t="str">
        <f>'Krok 1- Kalkulačka '!D15</f>
        <v>513/2009 Z. z.</v>
      </c>
      <c r="D28" s="223" t="str">
        <f>'Krok 1- Kalkulačka '!E15</f>
        <v xml:space="preserve">§ 22a </v>
      </c>
      <c r="E28" s="223" t="str">
        <f>'Krok 1- Kalkulačka '!F15</f>
        <v>SK</v>
      </c>
      <c r="F28" s="226">
        <f>IF('Krok 1- Kalkulačka '!G15&gt;0,'Krok 1- Kalkulačka '!G15,"-")</f>
        <v>45078</v>
      </c>
      <c r="G28" s="223" t="str">
        <f>'Krok 1- Kalkulačka '!H15</f>
        <v>vlastník/držiteľ vozidla</v>
      </c>
      <c r="H28" s="224">
        <f>'Krok 1- Kalkulačka '!I15</f>
        <v>55</v>
      </c>
      <c r="I28" s="224" t="str">
        <f>'Krok 1- Kalkulačka '!K15</f>
        <v>N</v>
      </c>
      <c r="J28" s="225">
        <f>IF($L28="In (zvyšuje náklady)",'Krok 1- Kalkulačka '!CC15,'Krok 1- Kalkulačka '!CC15)</f>
        <v>133.52734375</v>
      </c>
      <c r="K28" s="225">
        <f>IF($L28="In (zvyšuje náklady)",'Krok 1- Kalkulačka '!CD15,'Krok 1- Kalkulačka '!CD15)</f>
        <v>7344.00390625</v>
      </c>
      <c r="L28" s="223" t="str">
        <f>'Krok 1- Kalkulačka '!M15</f>
        <v>Out (znižuje náklady)</v>
      </c>
    </row>
    <row r="29" spans="1:12" x14ac:dyDescent="0.25">
      <c r="A29" s="223">
        <f>'Krok 1- Kalkulačka '!B18</f>
        <v>4</v>
      </c>
      <c r="B29" s="223" t="str">
        <f>'Krok 1- Kalkulačka '!C18</f>
        <v>Preukaz rušňovodiča</v>
      </c>
      <c r="C29" s="223" t="str">
        <f>'Krok 1- Kalkulačka '!D18</f>
        <v>514/2009 Z. z.</v>
      </c>
      <c r="D29" s="223" t="str">
        <f>'Krok 1- Kalkulačka '!E18</f>
        <v>§ 26 ods. 2</v>
      </c>
      <c r="E29" s="223" t="str">
        <f>'Krok 1- Kalkulačka '!F18</f>
        <v>SK</v>
      </c>
      <c r="F29" s="226">
        <f>IF('Krok 1- Kalkulačka '!G18&gt;0,'Krok 1- Kalkulačka '!G18,"-")</f>
        <v>45078</v>
      </c>
      <c r="G29" s="223" t="str">
        <f>'Krok 1- Kalkulačka '!H18</f>
        <v>dráhový podnik</v>
      </c>
      <c r="H29" s="224">
        <f>'Krok 1- Kalkulačka '!I18</f>
        <v>45</v>
      </c>
      <c r="I29" s="224" t="str">
        <f>'Krok 1- Kalkulačka '!K18</f>
        <v>N</v>
      </c>
      <c r="J29" s="225">
        <f>IF($L29="In (zvyšuje náklady)",'Krok 1- Kalkulačka '!CC18,'Krok 1- Kalkulačka '!CC18)</f>
        <v>2.1318359375</v>
      </c>
      <c r="K29" s="225">
        <f>IF($L29="In (zvyšuje náklady)",'Krok 1- Kalkulačka '!CD18,'Krok 1- Kalkulačka '!CD18)</f>
        <v>95.9326171875</v>
      </c>
      <c r="L29" s="223" t="str">
        <f>'Krok 1- Kalkulačka '!M18</f>
        <v>Out (znižuje náklady)</v>
      </c>
    </row>
    <row r="30" spans="1:12" ht="39.6" x14ac:dyDescent="0.25">
      <c r="A30" s="223">
        <f>'Krok 1- Kalkulačka '!B21</f>
        <v>5</v>
      </c>
      <c r="B30" s="223" t="str">
        <f>'Krok 1- Kalkulačka '!C21</f>
        <v>Spôsobilosť na vedenie dráhového vozidla - nakoľajené mobilné zariadenie na výstavbu a údržbu ŽI</v>
      </c>
      <c r="C30" s="223" t="str">
        <f>'Krok 1- Kalkulačka '!D21</f>
        <v>513/2009 Z. z.</v>
      </c>
      <c r="D30" s="223" t="str">
        <f>'Krok 1- Kalkulačka '!E21</f>
        <v>§ 25 ods. 2</v>
      </c>
      <c r="E30" s="223" t="str">
        <f>'Krok 1- Kalkulačka '!F21</f>
        <v>SK</v>
      </c>
      <c r="F30" s="226">
        <f>IF('Krok 1- Kalkulačka '!G21&gt;0,'Krok 1- Kalkulačka '!G21,"-")</f>
        <v>45078</v>
      </c>
      <c r="G30" s="223" t="str">
        <f>'Krok 1- Kalkulačka '!H21</f>
        <v>vlastník/prevádzkovateľ dráhy, dráhový podnik</v>
      </c>
      <c r="H30" s="224">
        <f>'Krok 1- Kalkulačka '!I21</f>
        <v>45</v>
      </c>
      <c r="I30" s="224" t="str">
        <f>'Krok 1- Kalkulačka '!K21</f>
        <v>N</v>
      </c>
      <c r="J30" s="225">
        <f>IF($L30="In (zvyšuje náklady)",'Krok 1- Kalkulačka '!CC21,'Krok 1- Kalkulačka '!CC21)</f>
        <v>8744.791015625</v>
      </c>
      <c r="K30" s="225">
        <f>IF($L30="In (zvyšuje náklady)",'Krok 1- Kalkulačka '!CD21,'Krok 1- Kalkulačka '!CD21)</f>
        <v>393515.595703125</v>
      </c>
      <c r="L30" s="223" t="str">
        <f>'Krok 1- Kalkulačka '!M21</f>
        <v>Out (znižuje náklady)</v>
      </c>
    </row>
    <row r="31" spans="1:12" ht="39.6" x14ac:dyDescent="0.25">
      <c r="A31" s="223">
        <f>'Krok 1- Kalkulačka '!B24</f>
        <v>6</v>
      </c>
      <c r="B31" s="223" t="str">
        <f>'Krok 1- Kalkulačka '!C24</f>
        <v>Preukazovanie splnenia podmienok na vedenie dráhového vozidla - požaduje sa predkladanie iba kópií dokladov</v>
      </c>
      <c r="C31" s="223" t="str">
        <f>'Krok 1- Kalkulačka '!D24</f>
        <v>513/2009 Z. z.</v>
      </c>
      <c r="D31" s="223" t="str">
        <f>'Krok 1- Kalkulačka '!E24</f>
        <v>§ 25 ods. 4</v>
      </c>
      <c r="E31" s="223" t="str">
        <f>'Krok 1- Kalkulačka '!F24</f>
        <v>SK</v>
      </c>
      <c r="F31" s="226">
        <f>IF('Krok 1- Kalkulačka '!G24&gt;0,'Krok 1- Kalkulačka '!G24,"-")</f>
        <v>45078</v>
      </c>
      <c r="G31" s="223" t="str">
        <f>'Krok 1- Kalkulačka '!H24</f>
        <v>vlastník/prevádzkovateľ dráhy, dráhový podnik</v>
      </c>
      <c r="H31" s="224">
        <f>'Krok 1- Kalkulačka '!I24</f>
        <v>45</v>
      </c>
      <c r="I31" s="224" t="str">
        <f>'Krok 1- Kalkulačka '!K24</f>
        <v>N</v>
      </c>
      <c r="J31" s="225">
        <f>IF($L31="In (zvyšuje náklady)",'Krok 1- Kalkulačka '!CC24,'Krok 1- Kalkulačka '!CC24)</f>
        <v>9.3800781249999989</v>
      </c>
      <c r="K31" s="225">
        <f>IF($L31="In (zvyšuje náklady)",'Krok 1- Kalkulačka '!CD24,'Krok 1- Kalkulačka '!CD24)</f>
        <v>422.10351562499994</v>
      </c>
      <c r="L31" s="223" t="str">
        <f>'Krok 1- Kalkulačka '!M24</f>
        <v>Out (znižuje náklady)</v>
      </c>
    </row>
    <row r="32" spans="1:12" ht="39.6" x14ac:dyDescent="0.25">
      <c r="A32" s="223">
        <f>'Krok 1- Kalkulačka '!B27</f>
        <v>7</v>
      </c>
      <c r="B32" s="223" t="str">
        <f>'Krok 1- Kalkulačka '!C27</f>
        <v>Preukazovanie splnenia podmienok na vedenie dráhového vozidla - nepredkladanie niektorých dokladov</v>
      </c>
      <c r="C32" s="223" t="str">
        <f>'Krok 1- Kalkulačka '!D27</f>
        <v>513/2009 Z. z.</v>
      </c>
      <c r="D32" s="223" t="str">
        <f>'Krok 1- Kalkulačka '!E27</f>
        <v>§ 25 ods. 4</v>
      </c>
      <c r="E32" s="223" t="str">
        <f>'Krok 1- Kalkulačka '!F27</f>
        <v>SK</v>
      </c>
      <c r="F32" s="226">
        <f>IF('Krok 1- Kalkulačka '!G27&gt;0,'Krok 1- Kalkulačka '!G27,"-")</f>
        <v>45078</v>
      </c>
      <c r="G32" s="223" t="str">
        <f>'Krok 1- Kalkulačka '!H27</f>
        <v>vlastník/prevádzkovateľ dráhy, dráhový podnik</v>
      </c>
      <c r="H32" s="224">
        <f>'Krok 1- Kalkulačka '!I27</f>
        <v>45</v>
      </c>
      <c r="I32" s="224" t="str">
        <f>'Krok 1- Kalkulačka '!K27</f>
        <v>N</v>
      </c>
      <c r="J32" s="225">
        <f>IF($L32="In (zvyšuje náklady)",'Krok 1- Kalkulačka '!CC27,'Krok 1- Kalkulačka '!CC27)</f>
        <v>2.1318359375</v>
      </c>
      <c r="K32" s="225">
        <f>IF($L32="In (zvyšuje náklady)",'Krok 1- Kalkulačka '!CD27,'Krok 1- Kalkulačka '!CD27)</f>
        <v>95.9326171875</v>
      </c>
      <c r="L32" s="223" t="str">
        <f>'Krok 1- Kalkulačka '!M27</f>
        <v>Out (znižuje náklady)</v>
      </c>
    </row>
    <row r="33" spans="1:12" ht="26.4" x14ac:dyDescent="0.25">
      <c r="A33" s="223">
        <f>'Krok 1- Kalkulačka '!B30</f>
        <v>8</v>
      </c>
      <c r="B33" s="223" t="str">
        <f>'Krok 1- Kalkulačka '!C30</f>
        <v>Skúšobný komisár</v>
      </c>
      <c r="C33" s="223" t="str">
        <f>'Krok 1- Kalkulačka '!D30</f>
        <v>513/2009 Z. z.</v>
      </c>
      <c r="D33" s="223" t="str">
        <f>'Krok 1- Kalkulačka '!E30</f>
        <v>§ 26 ods. 2 písm. b)</v>
      </c>
      <c r="E33" s="223" t="str">
        <f>'Krok 1- Kalkulačka '!F30</f>
        <v>SK</v>
      </c>
      <c r="F33" s="226">
        <f>IF('Krok 1- Kalkulačka '!G30&gt;0,'Krok 1- Kalkulačka '!G30,"-")</f>
        <v>45078</v>
      </c>
      <c r="G33" s="223" t="str">
        <f>'Krok 1- Kalkulačka '!H30</f>
        <v>vlastník/prevádzkovateľ dráhy, dráhový podnik</v>
      </c>
      <c r="H33" s="224">
        <f>'Krok 1- Kalkulačka '!I30</f>
        <v>45</v>
      </c>
      <c r="I33" s="224" t="str">
        <f>'Krok 1- Kalkulačka '!K30</f>
        <v>N</v>
      </c>
      <c r="J33" s="225">
        <f>IF($L33="In (zvyšuje náklady)",'Krok 1- Kalkulačka '!CC30,'Krok 1- Kalkulačka '!CC30)</f>
        <v>1000</v>
      </c>
      <c r="K33" s="225">
        <f>IF($L33="In (zvyšuje náklady)",'Krok 1- Kalkulačka '!CD30,'Krok 1- Kalkulačka '!CD30)</f>
        <v>45000</v>
      </c>
      <c r="L33" s="223" t="str">
        <f>'Krok 1- Kalkulačka '!M30</f>
        <v>Out (znižuje náklady)</v>
      </c>
    </row>
    <row r="34" spans="1:12" ht="39.6" x14ac:dyDescent="0.25">
      <c r="A34" s="223">
        <f>'Krok 1- Kalkulačka '!B33</f>
        <v>9</v>
      </c>
      <c r="B34" s="223" t="str">
        <f>'Krok 1- Kalkulačka '!C33</f>
        <v xml:space="preserve">Odborná spôsobilosť, zdravotná spôsobilosť a psychická spôsobilosť - zníženie počtu povinných školení </v>
      </c>
      <c r="C34" s="223" t="str">
        <f>'Krok 1- Kalkulačka '!D33</f>
        <v>513/2009 Z. z.</v>
      </c>
      <c r="D34" s="223" t="str">
        <f>'Krok 1- Kalkulačka '!E33</f>
        <v>§ 32 ods. 4</v>
      </c>
      <c r="E34" s="223" t="str">
        <f>'Krok 1- Kalkulačka '!F33</f>
        <v>SK</v>
      </c>
      <c r="F34" s="226">
        <f>IF('Krok 1- Kalkulačka '!G33&gt;0,'Krok 1- Kalkulačka '!G33,"-")</f>
        <v>45078</v>
      </c>
      <c r="G34" s="223" t="str">
        <f>'Krok 1- Kalkulačka '!H33</f>
        <v>dráhový podnik</v>
      </c>
      <c r="H34" s="224">
        <f>'Krok 1- Kalkulačka '!I33</f>
        <v>12</v>
      </c>
      <c r="I34" s="224" t="str">
        <f>'Krok 1- Kalkulačka '!K33</f>
        <v>N</v>
      </c>
      <c r="J34" s="225">
        <f>IF($L34="In (zvyšuje náklady)",'Krok 1- Kalkulačka '!CC33,'Krok 1- Kalkulačka '!CC33)</f>
        <v>40</v>
      </c>
      <c r="K34" s="225">
        <f>IF($L34="In (zvyšuje náklady)",'Krok 1- Kalkulačka '!CD33,'Krok 1- Kalkulačka '!CD33)</f>
        <v>480</v>
      </c>
      <c r="L34" s="223" t="str">
        <f>'Krok 1- Kalkulačka '!M33</f>
        <v>Out (znižuje náklady)</v>
      </c>
    </row>
    <row r="35" spans="1:12" ht="52.8" x14ac:dyDescent="0.25">
      <c r="A35" s="223">
        <f>'Krok 1- Kalkulačka '!B36</f>
        <v>10</v>
      </c>
      <c r="B35" s="223" t="str">
        <f>'Krok 1- Kalkulačka '!C36</f>
        <v>Povinnosť poskytovať regulačnému orgánu informácie a údaje potrebné na preskúmanie trvania podmienok vydaného povolenia na prevádzkovanie dráhy</v>
      </c>
      <c r="C35" s="223" t="str">
        <f>'Krok 1- Kalkulačka '!D36</f>
        <v>návrh zákona</v>
      </c>
      <c r="D35" s="223" t="str">
        <f>'Krok 1- Kalkulačka '!E36</f>
        <v>Čl. I</v>
      </c>
      <c r="E35" s="223" t="str">
        <f>'Krok 1- Kalkulačka '!F36</f>
        <v>SK</v>
      </c>
      <c r="F35" s="226">
        <f>IF('Krok 1- Kalkulačka '!G36&gt;0,'Krok 1- Kalkulačka '!G36,"-")</f>
        <v>45078</v>
      </c>
      <c r="G35" s="223" t="str">
        <f>'Krok 1- Kalkulačka '!H36</f>
        <v>vlastník/prevádzkovateľ dráhy</v>
      </c>
      <c r="H35" s="224">
        <f>'Krok 1- Kalkulačka '!I36</f>
        <v>1</v>
      </c>
      <c r="I35" s="224" t="str">
        <f>'Krok 1- Kalkulačka '!K36</f>
        <v>N</v>
      </c>
      <c r="J35" s="225">
        <f>IF($L35="In (zvyšuje náklady)",'Krok 1- Kalkulačka '!CC36,'Krok 1- Kalkulačka '!CC36)</f>
        <v>4.263671875</v>
      </c>
      <c r="K35" s="225">
        <f>IF($L35="In (zvyšuje náklady)",'Krok 1- Kalkulačka '!CD36,'Krok 1- Kalkulačka '!CD36)</f>
        <v>4.263671875</v>
      </c>
      <c r="L35" s="223" t="str">
        <f>'Krok 1- Kalkulačka '!M36</f>
        <v>In (zvyšuje náklady)</v>
      </c>
    </row>
    <row r="36" spans="1:12" ht="66" x14ac:dyDescent="0.25">
      <c r="A36" s="223">
        <f>'Krok 1- Kalkulačka '!B39</f>
        <v>11</v>
      </c>
      <c r="B36" s="223" t="str">
        <f>'Krok 1- Kalkulačka '!C39</f>
        <v xml:space="preserve">Povolenie modernizácie alebo obnovy typu  železničného vozidla s vlastným pohonom pre železničnú dráhu alebo osobného vozňa pre rýchlosť nad 160 km/h
</v>
      </c>
      <c r="C36" s="223" t="str">
        <f>'Krok 1- Kalkulačka '!D39</f>
        <v>145/1995 Z. z.</v>
      </c>
      <c r="D36" s="223" t="str">
        <f>'Krok 1- Kalkulačka '!E39</f>
        <v xml:space="preserve">položka 70 písm. b)
</v>
      </c>
      <c r="E36" s="223" t="str">
        <f>'Krok 1- Kalkulačka '!F39</f>
        <v>SK</v>
      </c>
      <c r="F36" s="226">
        <f>IF('Krok 1- Kalkulačka '!G39&gt;0,'Krok 1- Kalkulačka '!G39,"-")</f>
        <v>45078</v>
      </c>
      <c r="G36" s="223" t="str">
        <f>'Krok 1- Kalkulačka '!H39</f>
        <v>vlastník/držiteľ vozidla</v>
      </c>
      <c r="H36" s="224">
        <f>'Krok 1- Kalkulačka '!I39</f>
        <v>45</v>
      </c>
      <c r="I36" s="224" t="str">
        <f>'Krok 1- Kalkulačka '!K39</f>
        <v>N</v>
      </c>
      <c r="J36" s="225">
        <f>IF($L36="In (zvyšuje náklady)",'Krok 1- Kalkulačka '!CC39,'Krok 1- Kalkulačka '!CC39)</f>
        <v>4.4444444444444446</v>
      </c>
      <c r="K36" s="225">
        <f>IF($L36="In (zvyšuje náklady)",'Krok 1- Kalkulačka '!CD39,'Krok 1- Kalkulačka '!CD39)</f>
        <v>200</v>
      </c>
      <c r="L36" s="223" t="str">
        <f>'Krok 1- Kalkulačka '!M39</f>
        <v>In (zvyšuje náklady)</v>
      </c>
    </row>
    <row r="37" spans="1:12" ht="66" x14ac:dyDescent="0.25">
      <c r="A37" s="223">
        <f>'Krok 1- Kalkulačka '!B42</f>
        <v>12</v>
      </c>
      <c r="B37" s="223" t="str">
        <f>'Krok 1- Kalkulačka '!C42</f>
        <v xml:space="preserve">Povolenie modernizácie alebo obnovy typu ťahaného železničného vozidla pre železničnú dráhu
</v>
      </c>
      <c r="C37" s="223" t="str">
        <f>'Krok 1- Kalkulačka '!D42</f>
        <v>145/1995 Z. z.</v>
      </c>
      <c r="D37" s="223" t="str">
        <f>'Krok 1- Kalkulačka '!E42</f>
        <v xml:space="preserve">položka 70 písm. d)
</v>
      </c>
      <c r="E37" s="223" t="str">
        <f>'Krok 1- Kalkulačka '!F42</f>
        <v>SK</v>
      </c>
      <c r="F37" s="226">
        <f>IF('Krok 1- Kalkulačka '!G42&gt;0,'Krok 1- Kalkulačka '!G42,"-")</f>
        <v>45078</v>
      </c>
      <c r="G37" s="223" t="str">
        <f>'Krok 1- Kalkulačka '!H42</f>
        <v>vlastník/držiteľ vozidla</v>
      </c>
      <c r="H37" s="224">
        <f>'Krok 1- Kalkulačka '!I42</f>
        <v>45</v>
      </c>
      <c r="I37" s="224" t="str">
        <f>'Krok 1- Kalkulačka '!K42</f>
        <v>N</v>
      </c>
      <c r="J37" s="225">
        <f>IF($L37="In (zvyšuje náklady)",'Krok 1- Kalkulačka '!CC42,'Krok 1- Kalkulačka '!CC42)</f>
        <v>1.7777777777777777</v>
      </c>
      <c r="K37" s="225">
        <f>IF($L37="In (zvyšuje náklady)",'Krok 1- Kalkulačka '!CD42,'Krok 1- Kalkulačka '!CD42)</f>
        <v>80</v>
      </c>
      <c r="L37" s="223" t="str">
        <f>'Krok 1- Kalkulačka '!M42</f>
        <v>In (zvyšuje náklady)</v>
      </c>
    </row>
    <row r="38" spans="1:12" ht="26.4" x14ac:dyDescent="0.25">
      <c r="A38" s="223">
        <f>'Krok 1- Kalkulačka '!B45</f>
        <v>13</v>
      </c>
      <c r="B38" s="223" t="str">
        <f>'Krok 1- Kalkulačka '!C45</f>
        <v>Schválenie typu dráhového vozidla pre špeciálne dráhy</v>
      </c>
      <c r="C38" s="223" t="str">
        <f>'Krok 1- Kalkulačka '!D45</f>
        <v>návrh zákona</v>
      </c>
      <c r="D38" s="223" t="str">
        <f>'Krok 1- Kalkulačka '!E45</f>
        <v>Čl.II</v>
      </c>
      <c r="E38" s="223" t="str">
        <f>'Krok 1- Kalkulačka '!F45</f>
        <v>SK</v>
      </c>
      <c r="F38" s="226">
        <f>IF('Krok 1- Kalkulačka '!G45&gt;0,'Krok 1- Kalkulačka '!G45,"-")</f>
        <v>45078</v>
      </c>
      <c r="G38" s="223" t="str">
        <f>'Krok 1- Kalkulačka '!H45</f>
        <v>vlastník/držiteľ vozidla</v>
      </c>
      <c r="H38" s="224">
        <f>'Krok 1- Kalkulačka '!I45</f>
        <v>11</v>
      </c>
      <c r="I38" s="224" t="str">
        <f>'Krok 1- Kalkulačka '!K45</f>
        <v>N</v>
      </c>
      <c r="J38" s="225">
        <f>IF($L38="In (zvyšuje náklady)",'Krok 1- Kalkulačka '!CC45,'Krok 1- Kalkulačka '!CC45)</f>
        <v>44.890980113636367</v>
      </c>
      <c r="K38" s="225">
        <f>IF($L38="In (zvyšuje náklady)",'Krok 1- Kalkulačka '!CD45,'Krok 1- Kalkulačka '!CD45)</f>
        <v>493.80078125</v>
      </c>
      <c r="L38" s="223" t="str">
        <f>'Krok 1- Kalkulačka '!M45</f>
        <v>Out (znižuje náklady)</v>
      </c>
    </row>
    <row r="39" spans="1:12" ht="26.4" x14ac:dyDescent="0.25">
      <c r="A39" s="223">
        <f>'Krok 1- Kalkulačka '!B48</f>
        <v>14</v>
      </c>
      <c r="B39" s="223" t="str">
        <f>'Krok 1- Kalkulačka '!C48</f>
        <v>Schválenie podstatnej zmeny dráhového vozidla pre špeciálne dráhy</v>
      </c>
      <c r="C39" s="223" t="str">
        <f>'Krok 1- Kalkulačka '!D48</f>
        <v>návrh zákona</v>
      </c>
      <c r="D39" s="223" t="str">
        <f>'Krok 1- Kalkulačka '!E48</f>
        <v>Čl.II</v>
      </c>
      <c r="E39" s="223" t="str">
        <f>'Krok 1- Kalkulačka '!F48</f>
        <v>SK</v>
      </c>
      <c r="F39" s="226">
        <f>IF('Krok 1- Kalkulačka '!G48&gt;0,'Krok 1- Kalkulačka '!G48,"-")</f>
        <v>45078</v>
      </c>
      <c r="G39" s="223" t="str">
        <f>'Krok 1- Kalkulačka '!H48</f>
        <v>vlastník/držiteľ vozidla</v>
      </c>
      <c r="H39" s="224">
        <f>'Krok 1- Kalkulačka '!I48</f>
        <v>11</v>
      </c>
      <c r="I39" s="224" t="str">
        <f>'Krok 1- Kalkulačka '!K48</f>
        <v>N</v>
      </c>
      <c r="J39" s="225">
        <f>IF($L39="In (zvyšuje náklady)",'Krok 1- Kalkulačka '!CC48,'Krok 1- Kalkulačka '!CC48)</f>
        <v>10.345525568181818</v>
      </c>
      <c r="K39" s="225">
        <f>IF($L39="In (zvyšuje náklady)",'Krok 1- Kalkulačka '!CD48,'Krok 1- Kalkulačka '!CD48)</f>
        <v>113.80078125</v>
      </c>
      <c r="L39" s="223" t="str">
        <f>'Krok 1- Kalkulačka '!M48</f>
        <v>Out (znižuje náklady)</v>
      </c>
    </row>
    <row r="40" spans="1:12" ht="66" x14ac:dyDescent="0.25">
      <c r="A40" s="223">
        <f>'Krok 1- Kalkulačka '!B51</f>
        <v>15</v>
      </c>
      <c r="B40" s="223" t="str">
        <f>'Krok 1- Kalkulačka '!C51</f>
        <v>Vydanie duplikátu dokladu o schválení typu, o povolení typu alebo o povolení modernizácie alebo obnovy typu podľa písmen a) až j)</v>
      </c>
      <c r="C40" s="223" t="str">
        <f>'Krok 1- Kalkulačka '!D51</f>
        <v>145/1995 Z. z.</v>
      </c>
      <c r="D40" s="223" t="str">
        <f>'Krok 1- Kalkulačka '!E51</f>
        <v xml:space="preserve">položka 70 písm. j)
</v>
      </c>
      <c r="E40" s="223" t="str">
        <f>'Krok 1- Kalkulačka '!F51</f>
        <v>SK</v>
      </c>
      <c r="F40" s="226">
        <f>IF('Krok 1- Kalkulačka '!G51&gt;0,'Krok 1- Kalkulačka '!G51,"-")</f>
        <v>45078</v>
      </c>
      <c r="G40" s="223" t="str">
        <f>'Krok 1- Kalkulačka '!H51</f>
        <v>vlastník/držiteľ vozidla</v>
      </c>
      <c r="H40" s="224">
        <f>'Krok 1- Kalkulačka '!I51</f>
        <v>45</v>
      </c>
      <c r="I40" s="224" t="str">
        <f>'Krok 1- Kalkulačka '!K51</f>
        <v>N</v>
      </c>
      <c r="J40" s="225">
        <f>IF($L40="In (zvyšuje náklady)",'Krok 1- Kalkulačka '!CC51,'Krok 1- Kalkulačka '!CC51)</f>
        <v>0.22222222222222221</v>
      </c>
      <c r="K40" s="225">
        <f>IF($L40="In (zvyšuje náklady)",'Krok 1- Kalkulačka '!CD51,'Krok 1- Kalkulačka '!CD51)</f>
        <v>10</v>
      </c>
      <c r="L40" s="223" t="str">
        <f>'Krok 1- Kalkulačka '!M51</f>
        <v>In (zvyšuje náklady)</v>
      </c>
    </row>
    <row r="41" spans="1:12" ht="66" x14ac:dyDescent="0.25">
      <c r="A41" s="223">
        <f>'Krok 1- Kalkulačka '!B54</f>
        <v>16</v>
      </c>
      <c r="B41" s="223" t="str">
        <f>'Krok 1- Kalkulačka '!C54</f>
        <v>Vydanie poverenia na vzdelávanie a overovanie odbornej spôsobilosti zamestnancov prevádzkovateľov lanových dráh a dráhových podnikov poskytujúcich dopravné služby na lanových dráhach</v>
      </c>
      <c r="C41" s="223" t="str">
        <f>'Krok 1- Kalkulačka '!D54</f>
        <v>návrh zákona</v>
      </c>
      <c r="D41" s="223" t="str">
        <f>'Krok 1- Kalkulačka '!E54</f>
        <v>Čl.II</v>
      </c>
      <c r="E41" s="223" t="str">
        <f>'Krok 1- Kalkulačka '!F54</f>
        <v>SK</v>
      </c>
      <c r="F41" s="226">
        <f>IF('Krok 1- Kalkulačka '!G54&gt;0,'Krok 1- Kalkulačka '!G54,"-")</f>
        <v>45078</v>
      </c>
      <c r="G41" s="223" t="str">
        <f>'Krok 1- Kalkulačka '!H54</f>
        <v>poverené PO</v>
      </c>
      <c r="H41" s="224">
        <f>'Krok 1- Kalkulačka '!I54</f>
        <v>1</v>
      </c>
      <c r="I41" s="224" t="str">
        <f>'Krok 1- Kalkulačka '!K54</f>
        <v>N</v>
      </c>
      <c r="J41" s="225">
        <f>IF($L41="In (zvyšuje náklady)",'Krok 1- Kalkulačka '!CC54,'Krok 1- Kalkulačka '!CC54)</f>
        <v>200</v>
      </c>
      <c r="K41" s="225">
        <f>IF($L41="In (zvyšuje náklady)",'Krok 1- Kalkulačka '!CD54,'Krok 1- Kalkulačka '!CD54)</f>
        <v>200</v>
      </c>
      <c r="L41" s="223" t="str">
        <f>'Krok 1- Kalkulačka '!M54</f>
        <v>In (zvyšuje náklady)</v>
      </c>
    </row>
    <row r="42" spans="1:12" ht="39.6" x14ac:dyDescent="0.25">
      <c r="A42" s="223">
        <f>'Krok 1- Kalkulačka '!B57</f>
        <v>17</v>
      </c>
      <c r="B42" s="223" t="str">
        <f>'Krok 1- Kalkulačka '!C57</f>
        <v>Vydanie poverenia na posudzovanie technickej dokumentácie a schvaľovanie spôsobilosti určených technických zariadení</v>
      </c>
      <c r="C42" s="223" t="str">
        <f>'Krok 1- Kalkulačka '!D57</f>
        <v>návrh zákona</v>
      </c>
      <c r="D42" s="223" t="str">
        <f>'Krok 1- Kalkulačka '!E57</f>
        <v>Čl.II</v>
      </c>
      <c r="E42" s="223" t="str">
        <f>'Krok 1- Kalkulačka '!F57</f>
        <v>SK</v>
      </c>
      <c r="F42" s="226">
        <f>IF('Krok 1- Kalkulačka '!G57&gt;0,'Krok 1- Kalkulačka '!G57,"-")</f>
        <v>45078</v>
      </c>
      <c r="G42" s="223" t="str">
        <f>'Krok 1- Kalkulačka '!H57</f>
        <v>poverené PO</v>
      </c>
      <c r="H42" s="224">
        <f>'Krok 1- Kalkulačka '!I57</f>
        <v>1</v>
      </c>
      <c r="I42" s="224" t="str">
        <f>'Krok 1- Kalkulačka '!K57</f>
        <v>N</v>
      </c>
      <c r="J42" s="225">
        <f>IF($L42="In (zvyšuje náklady)",'Krok 1- Kalkulačka '!CC57,'Krok 1- Kalkulačka '!CC57)</f>
        <v>200</v>
      </c>
      <c r="K42" s="225">
        <f>IF($L42="In (zvyšuje náklady)",'Krok 1- Kalkulačka '!CD57,'Krok 1- Kalkulačka '!CD57)</f>
        <v>200</v>
      </c>
      <c r="L42" s="223" t="str">
        <f>'Krok 1- Kalkulačka '!M57</f>
        <v>In (zvyšuje náklady)</v>
      </c>
    </row>
    <row r="43" spans="1:12" ht="39.6" x14ac:dyDescent="0.25">
      <c r="A43" s="223">
        <f>'Krok 1- Kalkulačka '!B60</f>
        <v>18</v>
      </c>
      <c r="B43" s="223" t="str">
        <f>'Krok 1- Kalkulačka '!C60</f>
        <v>Vydanie poverenia na overovanie splnenia požiadaviek na vykonávanie určených 
činností</v>
      </c>
      <c r="C43" s="223" t="str">
        <f>'Krok 1- Kalkulačka '!D60</f>
        <v>návrh zákona</v>
      </c>
      <c r="D43" s="223" t="str">
        <f>'Krok 1- Kalkulačka '!E60</f>
        <v>Čl.II</v>
      </c>
      <c r="E43" s="223" t="str">
        <f>'Krok 1- Kalkulačka '!F60</f>
        <v>SK</v>
      </c>
      <c r="F43" s="226">
        <f>IF('Krok 1- Kalkulačka '!G60&gt;0,'Krok 1- Kalkulačka '!G60,"-")</f>
        <v>45078</v>
      </c>
      <c r="G43" s="223" t="str">
        <f>'Krok 1- Kalkulačka '!H60</f>
        <v>poverené PO</v>
      </c>
      <c r="H43" s="224">
        <f>'Krok 1- Kalkulačka '!I60</f>
        <v>1</v>
      </c>
      <c r="I43" s="224" t="str">
        <f>'Krok 1- Kalkulačka '!K60</f>
        <v>N</v>
      </c>
      <c r="J43" s="225">
        <f>IF($L43="In (zvyšuje náklady)",'Krok 1- Kalkulačka '!CC60,'Krok 1- Kalkulačka '!CC60)</f>
        <v>200</v>
      </c>
      <c r="K43" s="225">
        <f>IF($L43="In (zvyšuje náklady)",'Krok 1- Kalkulačka '!CD60,'Krok 1- Kalkulačka '!CD60)</f>
        <v>200</v>
      </c>
      <c r="L43" s="223" t="str">
        <f>'Krok 1- Kalkulačka '!M60</f>
        <v>In (zvyšuje náklady)</v>
      </c>
    </row>
    <row r="44" spans="1:12" x14ac:dyDescent="0.25">
      <c r="A44" s="223">
        <f>'Krok 1- Kalkulačka '!B63</f>
        <v>19</v>
      </c>
      <c r="B44" s="223" t="str">
        <f>'Krok 1- Kalkulačka '!C63</f>
        <v>Vydanie poverenia na posudzovanie rizík</v>
      </c>
      <c r="C44" s="223" t="str">
        <f>'Krok 1- Kalkulačka '!D63</f>
        <v>návrh zákona</v>
      </c>
      <c r="D44" s="223" t="str">
        <f>'Krok 1- Kalkulačka '!E63</f>
        <v>Čl.II</v>
      </c>
      <c r="E44" s="223" t="str">
        <f>'Krok 1- Kalkulačka '!F63</f>
        <v>SK</v>
      </c>
      <c r="F44" s="226">
        <f>IF('Krok 1- Kalkulačka '!G63&gt;0,'Krok 1- Kalkulačka '!G63,"-")</f>
        <v>45078</v>
      </c>
      <c r="G44" s="223" t="str">
        <f>'Krok 1- Kalkulačka '!H63</f>
        <v>poverené PO</v>
      </c>
      <c r="H44" s="224">
        <f>'Krok 1- Kalkulačka '!I63</f>
        <v>1</v>
      </c>
      <c r="I44" s="224" t="str">
        <f>'Krok 1- Kalkulačka '!K63</f>
        <v>N</v>
      </c>
      <c r="J44" s="225">
        <f>IF($L44="In (zvyšuje náklady)",'Krok 1- Kalkulačka '!CC63,'Krok 1- Kalkulačka '!CC63)</f>
        <v>500</v>
      </c>
      <c r="K44" s="225">
        <f>IF($L44="In (zvyšuje náklady)",'Krok 1- Kalkulačka '!CD63,'Krok 1- Kalkulačka '!CD63)</f>
        <v>500</v>
      </c>
      <c r="L44" s="223" t="str">
        <f>'Krok 1- Kalkulačka '!M63</f>
        <v>In (zvyšuje náklady)</v>
      </c>
    </row>
    <row r="45" spans="1:12" ht="26.4" x14ac:dyDescent="0.25">
      <c r="A45" s="223">
        <f>'Krok 1- Kalkulačka '!B66</f>
        <v>20</v>
      </c>
      <c r="B45" s="223" t="str">
        <f>'Krok 1- Kalkulačka '!C66</f>
        <v>Vykonanie zmeny vo vydanom poverení podľa písmena t) až z)</v>
      </c>
      <c r="C45" s="223" t="str">
        <f>'Krok 1- Kalkulačka '!D66</f>
        <v>návrh zákona</v>
      </c>
      <c r="D45" s="223" t="str">
        <f>'Krok 1- Kalkulačka '!E66</f>
        <v>Čl.II</v>
      </c>
      <c r="E45" s="223" t="str">
        <f>'Krok 1- Kalkulačka '!F66</f>
        <v>SK</v>
      </c>
      <c r="F45" s="226">
        <f>IF('Krok 1- Kalkulačka '!G66&gt;0,'Krok 1- Kalkulačka '!G66,"-")</f>
        <v>45078</v>
      </c>
      <c r="G45" s="223" t="str">
        <f>'Krok 1- Kalkulačka '!H66</f>
        <v>poverené PO</v>
      </c>
      <c r="H45" s="224">
        <f>'Krok 1- Kalkulačka '!I66</f>
        <v>1</v>
      </c>
      <c r="I45" s="224" t="str">
        <f>'Krok 1- Kalkulačka '!K66</f>
        <v>N</v>
      </c>
      <c r="J45" s="225">
        <f>IF($L45="In (zvyšuje náklady)",'Krok 1- Kalkulačka '!CC66,'Krok 1- Kalkulačka '!CC66)</f>
        <v>100</v>
      </c>
      <c r="K45" s="225">
        <f>IF($L45="In (zvyšuje náklady)",'Krok 1- Kalkulačka '!CD66,'Krok 1- Kalkulačka '!CD66)</f>
        <v>100</v>
      </c>
      <c r="L45" s="223" t="str">
        <f>'Krok 1- Kalkulačka '!M66</f>
        <v>In (zvyšuje náklady)</v>
      </c>
    </row>
    <row r="46" spans="1:12" ht="39.6" x14ac:dyDescent="0.25">
      <c r="A46" s="223">
        <f>'Krok 1- Kalkulačka '!B69</f>
        <v>21</v>
      </c>
      <c r="B46" s="223" t="str">
        <f>'Krok 1- Kalkulačka '!C69</f>
        <v>Vykonanie skúšky o odbornej spôsobilosti na výkon činnosti bezpečnostného poradcu pre prepravu nebezpečného tovaru po železnici</v>
      </c>
      <c r="C46" s="223" t="str">
        <f>'Krok 1- Kalkulačka '!D69</f>
        <v>návrh zákona</v>
      </c>
      <c r="D46" s="223" t="str">
        <f>'Krok 1- Kalkulačka '!E69</f>
        <v>Čl.II</v>
      </c>
      <c r="E46" s="223" t="str">
        <f>'Krok 1- Kalkulačka '!F69</f>
        <v>SK</v>
      </c>
      <c r="F46" s="226">
        <f>IF('Krok 1- Kalkulačka '!G69&gt;0,'Krok 1- Kalkulačka '!G69,"-")</f>
        <v>45078</v>
      </c>
      <c r="G46" s="223" t="str">
        <f>'Krok 1- Kalkulačka '!H69</f>
        <v>dráhový podnik</v>
      </c>
      <c r="H46" s="224">
        <f>'Krok 1- Kalkulačka '!I69</f>
        <v>1</v>
      </c>
      <c r="I46" s="224" t="str">
        <f>'Krok 1- Kalkulačka '!K69</f>
        <v>N</v>
      </c>
      <c r="J46" s="225">
        <f>IF($L46="In (zvyšuje náklady)",'Krok 1- Kalkulačka '!CC69,'Krok 1- Kalkulačka '!CC69)</f>
        <v>33</v>
      </c>
      <c r="K46" s="225">
        <f>IF($L46="In (zvyšuje náklady)",'Krok 1- Kalkulačka '!CD69,'Krok 1- Kalkulačka '!CD69)</f>
        <v>33</v>
      </c>
      <c r="L46" s="223" t="str">
        <f>'Krok 1- Kalkulačka '!M69</f>
        <v>In (zvyšuje náklady)</v>
      </c>
    </row>
    <row r="47" spans="1:12" ht="66" x14ac:dyDescent="0.25">
      <c r="A47" s="223">
        <f>'Krok 1- Kalkulačka '!B72</f>
        <v>22</v>
      </c>
      <c r="B47" s="223" t="str">
        <f>'Krok 1- Kalkulačka '!C72</f>
        <v>Vydanie technického preukazu dráhového vozidla pre železničnú dráhu, električkovú dráhu, trolejbusovú dráhu alebo pre špeciálnu dráhu</v>
      </c>
      <c r="C47" s="223" t="str">
        <f>'Krok 1- Kalkulačka '!D72</f>
        <v>145/1995 Z. z.</v>
      </c>
      <c r="D47" s="223" t="str">
        <f>'Krok 1- Kalkulačka '!E72</f>
        <v xml:space="preserve">položka 71 písm. a)
</v>
      </c>
      <c r="E47" s="223" t="str">
        <f>'Krok 1- Kalkulačka '!F72</f>
        <v>SK</v>
      </c>
      <c r="F47" s="226">
        <f>IF('Krok 1- Kalkulačka '!G72&gt;0,'Krok 1- Kalkulačka '!G72,"-")</f>
        <v>45078</v>
      </c>
      <c r="G47" s="223" t="str">
        <f>'Krok 1- Kalkulačka '!H72</f>
        <v>dráhový podnik</v>
      </c>
      <c r="H47" s="224">
        <f>'Krok 1- Kalkulačka '!I72</f>
        <v>56</v>
      </c>
      <c r="I47" s="224" t="str">
        <f>'Krok 1- Kalkulačka '!K72</f>
        <v>N</v>
      </c>
      <c r="J47" s="225">
        <f>IF($L47="In (zvyšuje náklady)",'Krok 1- Kalkulačka '!CC72,'Krok 1- Kalkulačka '!CC72)</f>
        <v>0.7142857142857143</v>
      </c>
      <c r="K47" s="225">
        <f>IF($L47="In (zvyšuje náklady)",'Krok 1- Kalkulačka '!CD72,'Krok 1- Kalkulačka '!CD72)</f>
        <v>40</v>
      </c>
      <c r="L47" s="223" t="str">
        <f>'Krok 1- Kalkulačka '!M72</f>
        <v>In (zvyšuje náklady)</v>
      </c>
    </row>
    <row r="48" spans="1:12" ht="66" x14ac:dyDescent="0.25">
      <c r="A48" s="223">
        <f>'Krok 1- Kalkulačka '!B75</f>
        <v>23</v>
      </c>
      <c r="B48" s="223" t="str">
        <f>'Krok 1- Kalkulačka '!C75</f>
        <v>Pridelenie značky držiteľa železničného vozidla</v>
      </c>
      <c r="C48" s="223" t="str">
        <f>'Krok 1- Kalkulačka '!D75</f>
        <v>145/1995 Z. z.</v>
      </c>
      <c r="D48" s="223" t="str">
        <f>'Krok 1- Kalkulačka '!E75</f>
        <v xml:space="preserve">položka 71 písm. e)
</v>
      </c>
      <c r="E48" s="223" t="str">
        <f>'Krok 1- Kalkulačka '!F75</f>
        <v>SK</v>
      </c>
      <c r="F48" s="226">
        <f>IF('Krok 1- Kalkulačka '!G75&gt;0,'Krok 1- Kalkulačka '!G75,"-")</f>
        <v>45078</v>
      </c>
      <c r="G48" s="223" t="str">
        <f>'Krok 1- Kalkulačka '!H75</f>
        <v>držiteľ vozidla</v>
      </c>
      <c r="H48" s="224">
        <f>'Krok 1- Kalkulačka '!I75</f>
        <v>45</v>
      </c>
      <c r="I48" s="224" t="str">
        <f>'Krok 1- Kalkulačka '!K75</f>
        <v>N</v>
      </c>
      <c r="J48" s="225">
        <f>IF($L48="In (zvyšuje náklady)",'Krok 1- Kalkulačka '!CC75,'Krok 1- Kalkulačka '!CC75)</f>
        <v>1734</v>
      </c>
      <c r="K48" s="225">
        <f>IF($L48="In (zvyšuje náklady)",'Krok 1- Kalkulačka '!CD75,'Krok 1- Kalkulačka '!CD75)</f>
        <v>78030</v>
      </c>
      <c r="L48" s="223" t="str">
        <f>'Krok 1- Kalkulačka '!M75</f>
        <v>In (zvyšuje náklady)</v>
      </c>
    </row>
    <row r="49" spans="1:12" ht="66" x14ac:dyDescent="0.25">
      <c r="A49" s="223">
        <f>'Krok 1- Kalkulačka '!B78</f>
        <v>24</v>
      </c>
      <c r="B49" s="223" t="str">
        <f>'Krok 1- Kalkulačka '!C78</f>
        <v>Zmena registrovaných údajov subjektov železničného vozidla</v>
      </c>
      <c r="C49" s="223" t="str">
        <f>'Krok 1- Kalkulačka '!D78</f>
        <v>145/1995 Z. z.</v>
      </c>
      <c r="D49" s="223" t="str">
        <f>'Krok 1- Kalkulačka '!E78</f>
        <v xml:space="preserve">položka 71 písm. f)
</v>
      </c>
      <c r="E49" s="223" t="str">
        <f>'Krok 1- Kalkulačka '!F78</f>
        <v>SK</v>
      </c>
      <c r="F49" s="226">
        <f>IF('Krok 1- Kalkulačka '!G78&gt;0,'Krok 1- Kalkulačka '!G78,"-")</f>
        <v>45078</v>
      </c>
      <c r="G49" s="223" t="str">
        <f>'Krok 1- Kalkulačka '!H78</f>
        <v>vlastník/držiteľ vozidla</v>
      </c>
      <c r="H49" s="224">
        <f>'Krok 1- Kalkulačka '!I78</f>
        <v>45</v>
      </c>
      <c r="I49" s="224" t="str">
        <f>'Krok 1- Kalkulačka '!K78</f>
        <v>N</v>
      </c>
      <c r="J49" s="225">
        <f>IF($L49="In (zvyšuje náklady)",'Krok 1- Kalkulačka '!CC78,'Krok 1- Kalkulačka '!CC78)</f>
        <v>1.3333333333333333</v>
      </c>
      <c r="K49" s="225">
        <f>IF($L49="In (zvyšuje náklady)",'Krok 1- Kalkulačka '!CD78,'Krok 1- Kalkulačka '!CD78)</f>
        <v>60</v>
      </c>
      <c r="L49" s="223" t="str">
        <f>'Krok 1- Kalkulačka '!M78</f>
        <v>In (zvyšuje náklady)</v>
      </c>
    </row>
    <row r="50" spans="1:12" ht="66" x14ac:dyDescent="0.25">
      <c r="A50" s="223">
        <f>'Krok 1- Kalkulačka '!B81</f>
        <v>25</v>
      </c>
      <c r="B50" s="223" t="str">
        <f>'Krok 1- Kalkulačka '!C81</f>
        <v>Zmena alebo zrušenie značky držiteľa železničného vozidla</v>
      </c>
      <c r="C50" s="223" t="str">
        <f>'Krok 1- Kalkulačka '!D81</f>
        <v>145/1995 Z. z.</v>
      </c>
      <c r="D50" s="223" t="str">
        <f>'Krok 1- Kalkulačka '!E81</f>
        <v xml:space="preserve">položka 71 písm. g)
</v>
      </c>
      <c r="E50" s="223" t="str">
        <f>'Krok 1- Kalkulačka '!F81</f>
        <v>SK</v>
      </c>
      <c r="F50" s="226">
        <f>IF('Krok 1- Kalkulačka '!G81&gt;0,'Krok 1- Kalkulačka '!G81,"-")</f>
        <v>45078</v>
      </c>
      <c r="G50" s="223" t="str">
        <f>'Krok 1- Kalkulačka '!H81</f>
        <v>vlastník/držiteľ vozidla</v>
      </c>
      <c r="H50" s="224">
        <f>'Krok 1- Kalkulačka '!I81</f>
        <v>45</v>
      </c>
      <c r="I50" s="224" t="str">
        <f>'Krok 1- Kalkulačka '!K81</f>
        <v>N</v>
      </c>
      <c r="J50" s="225">
        <f>IF($L50="In (zvyšuje náklady)",'Krok 1- Kalkulačka '!CC81,'Krok 1- Kalkulačka '!CC81)</f>
        <v>247.33333333333334</v>
      </c>
      <c r="K50" s="225">
        <f>IF($L50="In (zvyšuje náklady)",'Krok 1- Kalkulačka '!CD81,'Krok 1- Kalkulačka '!CD81)</f>
        <v>11130</v>
      </c>
      <c r="L50" s="223" t="str">
        <f>'Krok 1- Kalkulačka '!M81</f>
        <v>In (zvyšuje náklady)</v>
      </c>
    </row>
    <row r="51" spans="1:12" ht="66" x14ac:dyDescent="0.25">
      <c r="A51" s="223">
        <f>'Krok 1- Kalkulačka '!B84</f>
        <v>26</v>
      </c>
      <c r="B51" s="223" t="str">
        <f>'Krok 1- Kalkulačka '!C84</f>
        <v>Povolenie na uvedenie železničného vozidla na trh alebo do prevádzky</v>
      </c>
      <c r="C51" s="223" t="str">
        <f>'Krok 1- Kalkulačka '!D84</f>
        <v>145/1995 Z. z.</v>
      </c>
      <c r="D51" s="223" t="str">
        <f>'Krok 1- Kalkulačka '!E84</f>
        <v xml:space="preserve">položka 71 písm. h)
</v>
      </c>
      <c r="E51" s="223" t="str">
        <f>'Krok 1- Kalkulačka '!F84</f>
        <v>SK</v>
      </c>
      <c r="F51" s="226">
        <f>IF('Krok 1- Kalkulačka '!G84&gt;0,'Krok 1- Kalkulačka '!G84,"-")</f>
        <v>45078</v>
      </c>
      <c r="G51" s="223" t="str">
        <f>'Krok 1- Kalkulačka '!H84</f>
        <v>vlastník/držiteľ vozidla</v>
      </c>
      <c r="H51" s="224">
        <f>'Krok 1- Kalkulačka '!I84</f>
        <v>45</v>
      </c>
      <c r="I51" s="224" t="str">
        <f>'Krok 1- Kalkulačka '!K84</f>
        <v>N</v>
      </c>
      <c r="J51" s="225">
        <f>IF($L51="In (zvyšuje náklady)",'Krok 1- Kalkulačka '!CC84,'Krok 1- Kalkulačka '!CC84)</f>
        <v>3.5555555555555554</v>
      </c>
      <c r="K51" s="225">
        <f>IF($L51="In (zvyšuje náklady)",'Krok 1- Kalkulačka '!CD84,'Krok 1- Kalkulačka '!CD84)</f>
        <v>160</v>
      </c>
      <c r="L51" s="223" t="str">
        <f>'Krok 1- Kalkulačka '!M84</f>
        <v>In (zvyšuje náklady)</v>
      </c>
    </row>
    <row r="52" spans="1:12" ht="66" x14ac:dyDescent="0.25">
      <c r="A52" s="223">
        <f>'Krok 1- Kalkulačka '!B87</f>
        <v>27</v>
      </c>
      <c r="B52" s="223" t="str">
        <f>'Krok 1- Kalkulačka '!C87</f>
        <v>Zmena alebo zrušenie povolenia na uvedenie železničného vozidla na trh alebo do prevádzky</v>
      </c>
      <c r="C52" s="223" t="str">
        <f>'Krok 1- Kalkulačka '!D87</f>
        <v>145/1995 Z. z.</v>
      </c>
      <c r="D52" s="223" t="str">
        <f>'Krok 1- Kalkulačka '!E87</f>
        <v xml:space="preserve">položka 71 písm. i)
</v>
      </c>
      <c r="E52" s="223" t="str">
        <f>'Krok 1- Kalkulačka '!F87</f>
        <v>SK</v>
      </c>
      <c r="F52" s="226">
        <f>IF('Krok 1- Kalkulačka '!G87&gt;0,'Krok 1- Kalkulačka '!G87,"-")</f>
        <v>45078</v>
      </c>
      <c r="G52" s="223" t="str">
        <f>'Krok 1- Kalkulačka '!H87</f>
        <v>vlastník/držiteľ vozidla</v>
      </c>
      <c r="H52" s="224">
        <f>'Krok 1- Kalkulačka '!I87</f>
        <v>45</v>
      </c>
      <c r="I52" s="224" t="str">
        <f>'Krok 1- Kalkulačka '!K87</f>
        <v>N</v>
      </c>
      <c r="J52" s="225">
        <f>IF($L52="In (zvyšuje náklady)",'Krok 1- Kalkulačka '!CC87,'Krok 1- Kalkulačka '!CC87)</f>
        <v>207.66666666666666</v>
      </c>
      <c r="K52" s="225">
        <f>IF($L52="In (zvyšuje náklady)",'Krok 1- Kalkulačka '!CD87,'Krok 1- Kalkulačka '!CD87)</f>
        <v>9345</v>
      </c>
      <c r="L52" s="223" t="str">
        <f>'Krok 1- Kalkulačka '!M87</f>
        <v>In (zvyšuje náklady)</v>
      </c>
    </row>
    <row r="53" spans="1:12" ht="66" x14ac:dyDescent="0.25">
      <c r="A53" s="223">
        <f>'Krok 1- Kalkulačka '!B90</f>
        <v>28</v>
      </c>
      <c r="B53" s="223" t="str">
        <f>'Krok 1- Kalkulačka '!C90</f>
        <v>Pridelenie evidenčného čísla železničnému vozidlu</v>
      </c>
      <c r="C53" s="223" t="str">
        <f>'Krok 1- Kalkulačka '!D90</f>
        <v>145/1995 Z. z.</v>
      </c>
      <c r="D53" s="223" t="str">
        <f>'Krok 1- Kalkulačka '!E90</f>
        <v xml:space="preserve">položka 71 písm. j)
</v>
      </c>
      <c r="E53" s="223" t="str">
        <f>'Krok 1- Kalkulačka '!F90</f>
        <v>SK</v>
      </c>
      <c r="F53" s="226">
        <f>IF('Krok 1- Kalkulačka '!G90&gt;0,'Krok 1- Kalkulačka '!G90,"-")</f>
        <v>45078</v>
      </c>
      <c r="G53" s="223" t="str">
        <f>'Krok 1- Kalkulačka '!H90</f>
        <v>vlastník/držiteľ vozidla</v>
      </c>
      <c r="H53" s="224">
        <f>'Krok 1- Kalkulačka '!I90</f>
        <v>45</v>
      </c>
      <c r="I53" s="224" t="str">
        <f>'Krok 1- Kalkulačka '!K90</f>
        <v>N</v>
      </c>
      <c r="J53" s="225">
        <f>IF($L53="In (zvyšuje náklady)",'Krok 1- Kalkulačka '!CC90,'Krok 1- Kalkulačka '!CC90)</f>
        <v>90.222222222222229</v>
      </c>
      <c r="K53" s="225">
        <f>IF($L53="In (zvyšuje náklady)",'Krok 1- Kalkulačka '!CD90,'Krok 1- Kalkulačka '!CD90)</f>
        <v>4060</v>
      </c>
      <c r="L53" s="223" t="str">
        <f>'Krok 1- Kalkulačka '!M90</f>
        <v>In (zvyšuje náklady)</v>
      </c>
    </row>
    <row r="54" spans="1:12" ht="66" x14ac:dyDescent="0.25">
      <c r="A54" s="223">
        <f>'Krok 1- Kalkulačka '!B93</f>
        <v>29</v>
      </c>
      <c r="B54" s="223" t="str">
        <f>'Krok 1- Kalkulačka '!C93</f>
        <v xml:space="preserve">Zmena alebo zrušenie evidenčného čísla železničného  vozidla
</v>
      </c>
      <c r="C54" s="223" t="str">
        <f>'Krok 1- Kalkulačka '!D93</f>
        <v>145/1995 Z. z.</v>
      </c>
      <c r="D54" s="223" t="str">
        <f>'Krok 1- Kalkulačka '!E93</f>
        <v xml:space="preserve">položka 71 písm. k)
</v>
      </c>
      <c r="E54" s="223" t="str">
        <f>'Krok 1- Kalkulačka '!F93</f>
        <v>SK</v>
      </c>
      <c r="F54" s="226">
        <f>IF('Krok 1- Kalkulačka '!G93&gt;0,'Krok 1- Kalkulačka '!G93,"-")</f>
        <v>45078</v>
      </c>
      <c r="G54" s="223" t="str">
        <f>'Krok 1- Kalkulačka '!H93</f>
        <v>vlastník/držiteľ vozidla</v>
      </c>
      <c r="H54" s="224">
        <f>'Krok 1- Kalkulačka '!I93</f>
        <v>45</v>
      </c>
      <c r="I54" s="224" t="str">
        <f>'Krok 1- Kalkulačka '!K93</f>
        <v>N</v>
      </c>
      <c r="J54" s="225">
        <f>IF($L54="In (zvyšuje náklady)",'Krok 1- Kalkulačka '!CC93,'Krok 1- Kalkulačka '!CC93)</f>
        <v>127.77777777777777</v>
      </c>
      <c r="K54" s="225">
        <f>IF($L54="In (zvyšuje náklady)",'Krok 1- Kalkulačka '!CD93,'Krok 1- Kalkulačka '!CD93)</f>
        <v>5750</v>
      </c>
      <c r="L54" s="223" t="str">
        <f>'Krok 1- Kalkulačka '!M93</f>
        <v>In (zvyšuje náklady)</v>
      </c>
    </row>
    <row r="55" spans="1:12" ht="66" x14ac:dyDescent="0.25">
      <c r="A55" s="223">
        <f>'Krok 1- Kalkulačka '!B96</f>
        <v>30</v>
      </c>
      <c r="B55" s="223" t="str">
        <f>'Krok 1- Kalkulačka '!C96</f>
        <v xml:space="preserve">Zaregistrovanie železničného vozidla do národného registra železničných vozidiel
</v>
      </c>
      <c r="C55" s="223" t="str">
        <f>'Krok 1- Kalkulačka '!D96</f>
        <v>145/1995 Z. z.</v>
      </c>
      <c r="D55" s="223" t="str">
        <f>'Krok 1- Kalkulačka '!E96</f>
        <v xml:space="preserve">položka 71 písm. l)
</v>
      </c>
      <c r="E55" s="223" t="str">
        <f>'Krok 1- Kalkulačka '!F96</f>
        <v>SK</v>
      </c>
      <c r="F55" s="226">
        <f>IF('Krok 1- Kalkulačka '!G96&gt;0,'Krok 1- Kalkulačka '!G96,"-")</f>
        <v>45078</v>
      </c>
      <c r="G55" s="223" t="str">
        <f>'Krok 1- Kalkulačka '!H96</f>
        <v>vlastník/držiteľ vozidla</v>
      </c>
      <c r="H55" s="224">
        <f>'Krok 1- Kalkulačka '!I96</f>
        <v>1</v>
      </c>
      <c r="I55" s="224" t="str">
        <f>'Krok 1- Kalkulačka '!K96</f>
        <v>N</v>
      </c>
      <c r="J55" s="225">
        <f>IF($L55="In (zvyšuje náklady)",'Krok 1- Kalkulačka '!CC96,'Krok 1- Kalkulačka '!CC96)</f>
        <v>50</v>
      </c>
      <c r="K55" s="225">
        <f>IF($L55="In (zvyšuje náklady)",'Krok 1- Kalkulačka '!CD96,'Krok 1- Kalkulačka '!CD96)</f>
        <v>50</v>
      </c>
      <c r="L55" s="223" t="str">
        <f>'Krok 1- Kalkulačka '!M96</f>
        <v>In (zvyšuje náklady)</v>
      </c>
    </row>
    <row r="56" spans="1:12" ht="79.2" x14ac:dyDescent="0.25">
      <c r="A56" s="223">
        <f>'Krok 1- Kalkulačka '!B99</f>
        <v>31</v>
      </c>
      <c r="B56" s="223" t="str">
        <f>'Krok 1- Kalkulačka '!C99</f>
        <v>Vydanie oprávnenia podnikateľovi podľa osobitných predpisov na výkon určených činností v oblasti určených technických zariadení na dráhach za každú činnosť alebo činnosť zvárania alebo nedeštruktívneho skúšania</v>
      </c>
      <c r="C56" s="223" t="str">
        <f>'Krok 1- Kalkulačka '!D99</f>
        <v>145/1995 Z. z. + návrh zákona</v>
      </c>
      <c r="D56" s="223" t="str">
        <f>'Krok 1- Kalkulačka '!E99</f>
        <v>položka 203 písm. a) + čl. II</v>
      </c>
      <c r="E56" s="223" t="str">
        <f>'Krok 1- Kalkulačka '!F99</f>
        <v>SK</v>
      </c>
      <c r="F56" s="226">
        <f>IF('Krok 1- Kalkulačka '!G99&gt;0,'Krok 1- Kalkulačka '!G99,"-")</f>
        <v>45078</v>
      </c>
      <c r="G56" s="223" t="str">
        <f>'Krok 1- Kalkulačka '!H99</f>
        <v>dráhový podnik</v>
      </c>
      <c r="H56" s="224">
        <f>'Krok 1- Kalkulačka '!I99</f>
        <v>45</v>
      </c>
      <c r="I56" s="224" t="str">
        <f>'Krok 1- Kalkulačka '!K99</f>
        <v>N</v>
      </c>
      <c r="J56" s="225">
        <f>IF($L56="In (zvyšuje náklady)",'Krok 1- Kalkulačka '!CC99,'Krok 1- Kalkulačka '!CC99)</f>
        <v>4.4444444444444446</v>
      </c>
      <c r="K56" s="225">
        <f>IF($L56="In (zvyšuje náklady)",'Krok 1- Kalkulačka '!CD99,'Krok 1- Kalkulačka '!CD99)</f>
        <v>200</v>
      </c>
      <c r="L56" s="223" t="str">
        <f>'Krok 1- Kalkulačka '!M99</f>
        <v>In (zvyšuje náklady)</v>
      </c>
    </row>
    <row r="57" spans="1:12" ht="39.6" x14ac:dyDescent="0.25">
      <c r="A57" s="223">
        <f>'Krok 1- Kalkulačka '!B102</f>
        <v>32</v>
      </c>
      <c r="B57" s="223" t="str">
        <f>'Krok 1- Kalkulačka '!C102</f>
        <v>Poskytnutie informácií na základe žiadosti o predbežné zapojenie podľa osobitného predpisu 21c)</v>
      </c>
      <c r="C57" s="223" t="str">
        <f>'Krok 1- Kalkulačka '!D102</f>
        <v>návrh zákona</v>
      </c>
      <c r="D57" s="223" t="str">
        <f>'Krok 1- Kalkulačka '!E102</f>
        <v>Čl.II</v>
      </c>
      <c r="E57" s="223" t="str">
        <f>'Krok 1- Kalkulačka '!F102</f>
        <v>EÚ úplná harmonizácia</v>
      </c>
      <c r="F57" s="226">
        <f>IF('Krok 1- Kalkulačka '!G102&gt;0,'Krok 1- Kalkulačka '!G102,"-")</f>
        <v>45078</v>
      </c>
      <c r="G57" s="223" t="str">
        <f>'Krok 1- Kalkulačka '!H102</f>
        <v>prevádzkovateľ dráhy, dráhový podnik</v>
      </c>
      <c r="H57" s="224">
        <f>'Krok 1- Kalkulačka '!I102</f>
        <v>45</v>
      </c>
      <c r="I57" s="224" t="str">
        <f>'Krok 1- Kalkulačka '!K102</f>
        <v>N</v>
      </c>
      <c r="J57" s="225">
        <f>IF($L57="In (zvyšuje náklady)",'Krok 1- Kalkulačka '!CC102,'Krok 1- Kalkulačka '!CC102)</f>
        <v>1.1111111111111112</v>
      </c>
      <c r="K57" s="225">
        <f>IF($L57="In (zvyšuje náklady)",'Krok 1- Kalkulačka '!CD102,'Krok 1- Kalkulačka '!CD102)</f>
        <v>50</v>
      </c>
      <c r="L57" s="223" t="str">
        <f>'Krok 1- Kalkulačka '!M102</f>
        <v>In (zvyšuje náklady)</v>
      </c>
    </row>
    <row r="58" spans="1:12" ht="66" x14ac:dyDescent="0.25">
      <c r="A58" s="223">
        <f>'Krok 1- Kalkulačka '!B105</f>
        <v>33</v>
      </c>
      <c r="B58" s="223" t="str">
        <f>'Krok 1- Kalkulačka '!C105</f>
        <v xml:space="preserve">Vydanie  preukazu  na  vedenie  dráhového vozidla na všetkých dráhach
</v>
      </c>
      <c r="C58" s="223" t="str">
        <f>'Krok 1- Kalkulačka '!D105</f>
        <v>145/1995 Z. z.</v>
      </c>
      <c r="D58" s="223" t="str">
        <f>'Krok 1- Kalkulačka '!E105</f>
        <v xml:space="preserve">položka 75 písm. a)
</v>
      </c>
      <c r="E58" s="223" t="str">
        <f>'Krok 1- Kalkulačka '!F105</f>
        <v>SK</v>
      </c>
      <c r="F58" s="226">
        <f>IF('Krok 1- Kalkulačka '!G105&gt;0,'Krok 1- Kalkulačka '!G105,"-")</f>
        <v>45078</v>
      </c>
      <c r="G58" s="223" t="str">
        <f>'Krok 1- Kalkulačka '!H105</f>
        <v>dráhový podnik</v>
      </c>
      <c r="H58" s="224">
        <f>'Krok 1- Kalkulačka '!I105</f>
        <v>56</v>
      </c>
      <c r="I58" s="224" t="str">
        <f>'Krok 1- Kalkulačka '!K105</f>
        <v>N</v>
      </c>
      <c r="J58" s="225">
        <f>IF($L58="In (zvyšuje náklady)",'Krok 1- Kalkulačka '!CC105,'Krok 1- Kalkulačka '!CC105)</f>
        <v>5.625</v>
      </c>
      <c r="K58" s="225">
        <f>IF($L58="In (zvyšuje náklady)",'Krok 1- Kalkulačka '!CD105,'Krok 1- Kalkulačka '!CD105)</f>
        <v>315</v>
      </c>
      <c r="L58" s="223" t="str">
        <f>'Krok 1- Kalkulačka '!M105</f>
        <v>In (zvyšuje náklady)</v>
      </c>
    </row>
    <row r="59" spans="1:12" ht="66" x14ac:dyDescent="0.25">
      <c r="A59" s="223">
        <f>'Krok 1- Kalkulačka '!B108</f>
        <v>34</v>
      </c>
      <c r="B59" s="223" t="str">
        <f>'Krok 1- Kalkulačka '!C108</f>
        <v>Vykonanie  zmeny  v  preukaze  na  vedenie dráhového vozidla a na riadenie chodu lanovej dráhy</v>
      </c>
      <c r="C59" s="223" t="str">
        <f>'Krok 1- Kalkulačka '!D108</f>
        <v>145/1995 Z. z.</v>
      </c>
      <c r="D59" s="223" t="str">
        <f>'Krok 1- Kalkulačka '!E108</f>
        <v xml:space="preserve">položka 75 písm. b)
</v>
      </c>
      <c r="E59" s="223" t="str">
        <f>'Krok 1- Kalkulačka '!F108</f>
        <v>SK</v>
      </c>
      <c r="F59" s="226">
        <f>IF('Krok 1- Kalkulačka '!G108&gt;0,'Krok 1- Kalkulačka '!G108,"-")</f>
        <v>45078</v>
      </c>
      <c r="G59" s="223" t="str">
        <f>'Krok 1- Kalkulačka '!H108</f>
        <v>dráhový podnik</v>
      </c>
      <c r="H59" s="224">
        <f>'Krok 1- Kalkulačka '!I108</f>
        <v>30</v>
      </c>
      <c r="I59" s="224" t="str">
        <f>'Krok 1- Kalkulačka '!K108</f>
        <v>N</v>
      </c>
      <c r="J59" s="225">
        <f>IF($L59="In (zvyšuje náklady)",'Krok 1- Kalkulačka '!CC108,'Krok 1- Kalkulačka '!CC108)</f>
        <v>1</v>
      </c>
      <c r="K59" s="225">
        <f>IF($L59="In (zvyšuje náklady)",'Krok 1- Kalkulačka '!CD108,'Krok 1- Kalkulačka '!CD108)</f>
        <v>30</v>
      </c>
      <c r="L59" s="223" t="str">
        <f>'Krok 1- Kalkulačka '!M108</f>
        <v>In (zvyšuje náklady)</v>
      </c>
    </row>
    <row r="60" spans="1:12" ht="66" x14ac:dyDescent="0.25">
      <c r="A60" s="223">
        <f>'Krok 1- Kalkulačka '!B111</f>
        <v>35</v>
      </c>
      <c r="B60" s="223" t="str">
        <f>'Krok 1- Kalkulačka '!C111</f>
        <v>Vydanie  bezpečnostného osvedčenia  pre železničný podnik</v>
      </c>
      <c r="C60" s="223" t="str">
        <f>'Krok 1- Kalkulačka '!D111</f>
        <v>145/1995 Z. z.</v>
      </c>
      <c r="D60" s="223" t="str">
        <f>'Krok 1- Kalkulačka '!E111</f>
        <v xml:space="preserve">položka 75 písm. c)
</v>
      </c>
      <c r="E60" s="223" t="str">
        <f>'Krok 1- Kalkulačka '!F111</f>
        <v>SK</v>
      </c>
      <c r="F60" s="226">
        <f>IF('Krok 1- Kalkulačka '!G111&gt;0,'Krok 1- Kalkulačka '!G111,"-")</f>
        <v>45078</v>
      </c>
      <c r="G60" s="223" t="str">
        <f>'Krok 1- Kalkulačka '!H111</f>
        <v>dráhový podnik</v>
      </c>
      <c r="H60" s="224">
        <f>'Krok 1- Kalkulačka '!I111</f>
        <v>30</v>
      </c>
      <c r="I60" s="224" t="str">
        <f>'Krok 1- Kalkulačka '!K111</f>
        <v>N</v>
      </c>
      <c r="J60" s="225">
        <f>IF($L60="In (zvyšuje náklady)",'Krok 1- Kalkulačka '!CC111,'Krok 1- Kalkulačka '!CC111)</f>
        <v>690.38333333333333</v>
      </c>
      <c r="K60" s="225">
        <f>IF($L60="In (zvyšuje náklady)",'Krok 1- Kalkulačka '!CD111,'Krok 1- Kalkulačka '!CD111)</f>
        <v>20711.5</v>
      </c>
      <c r="L60" s="223" t="str">
        <f>'Krok 1- Kalkulačka '!M111</f>
        <v>In (zvyšuje náklady)</v>
      </c>
    </row>
    <row r="61" spans="1:12" ht="66" x14ac:dyDescent="0.25">
      <c r="A61" s="223">
        <f>'Krok 1- Kalkulačka '!B114</f>
        <v>36</v>
      </c>
      <c r="B61" s="223" t="str">
        <f>'Krok 1- Kalkulačka '!C114</f>
        <v xml:space="preserve">Vydanie bezpečnostného povolenia pre manažéra infraštruktúry
</v>
      </c>
      <c r="C61" s="223" t="str">
        <f>'Krok 1- Kalkulačka '!D114</f>
        <v>145/1995 Z. z.</v>
      </c>
      <c r="D61" s="223" t="str">
        <f>'Krok 1- Kalkulačka '!E114</f>
        <v xml:space="preserve">položka 75 písm. d)
</v>
      </c>
      <c r="E61" s="223" t="str">
        <f>'Krok 1- Kalkulačka '!F114</f>
        <v>SK</v>
      </c>
      <c r="F61" s="226">
        <f>IF('Krok 1- Kalkulačka '!G114&gt;0,'Krok 1- Kalkulačka '!G114,"-")</f>
        <v>45078</v>
      </c>
      <c r="G61" s="223" t="str">
        <f>'Krok 1- Kalkulačka '!H114</f>
        <v>prevádzkovateľa dráhy</v>
      </c>
      <c r="H61" s="224">
        <f>'Krok 1- Kalkulačka '!I114</f>
        <v>1</v>
      </c>
      <c r="I61" s="224" t="str">
        <f>'Krok 1- Kalkulačka '!K114</f>
        <v>N</v>
      </c>
      <c r="J61" s="225">
        <f>IF($L61="In (zvyšuje náklady)",'Krok 1- Kalkulačka '!CC114,'Krok 1- Kalkulačka '!CC114)</f>
        <v>800</v>
      </c>
      <c r="K61" s="225">
        <f>IF($L61="In (zvyšuje náklady)",'Krok 1- Kalkulačka '!CD114,'Krok 1- Kalkulačka '!CD114)</f>
        <v>800</v>
      </c>
      <c r="L61" s="223" t="str">
        <f>'Krok 1- Kalkulačka '!M114</f>
        <v>In (zvyšuje náklady)</v>
      </c>
    </row>
    <row r="62" spans="1:12" ht="66" x14ac:dyDescent="0.25">
      <c r="A62" s="223">
        <f>'Krok 1- Kalkulačka '!B117</f>
        <v>37</v>
      </c>
      <c r="B62" s="223" t="str">
        <f>'Krok 1- Kalkulačka '!C117</f>
        <v xml:space="preserve">Zmena alebo zrušenie bezpečnostného osvedčenia podľa písmena c), alebo bezpečnostného povolenia podľa písmena d)
</v>
      </c>
      <c r="C62" s="223" t="str">
        <f>'Krok 1- Kalkulačka '!D117</f>
        <v>145/1995 Z. z.</v>
      </c>
      <c r="D62" s="223" t="str">
        <f>'Krok 1- Kalkulačka '!E117</f>
        <v xml:space="preserve">položka 75 písm. e)
</v>
      </c>
      <c r="E62" s="223" t="str">
        <f>'Krok 1- Kalkulačka '!F117</f>
        <v>SK</v>
      </c>
      <c r="F62" s="226">
        <f>IF('Krok 1- Kalkulačka '!G117&gt;0,'Krok 1- Kalkulačka '!G117,"-")</f>
        <v>45078</v>
      </c>
      <c r="G62" s="223" t="str">
        <f>'Krok 1- Kalkulačka '!H117</f>
        <v>vlastník/prevádzkovateľ dráhy</v>
      </c>
      <c r="H62" s="224">
        <f>'Krok 1- Kalkulačka '!I117</f>
        <v>46</v>
      </c>
      <c r="I62" s="224" t="str">
        <f>'Krok 1- Kalkulačka '!K117</f>
        <v>N</v>
      </c>
      <c r="J62" s="225">
        <f>IF($L62="In (zvyšuje náklady)",'Krok 1- Kalkulačka '!CC117,'Krok 1- Kalkulačka '!CC117)</f>
        <v>14.673913043478262</v>
      </c>
      <c r="K62" s="225">
        <f>IF($L62="In (zvyšuje náklady)",'Krok 1- Kalkulačka '!CD117,'Krok 1- Kalkulačka '!CD117)</f>
        <v>675</v>
      </c>
      <c r="L62" s="223" t="str">
        <f>'Krok 1- Kalkulačka '!M117</f>
        <v>In (zvyšuje náklady)</v>
      </c>
    </row>
    <row r="63" spans="1:12" ht="26.4" x14ac:dyDescent="0.25">
      <c r="A63" s="223">
        <f>'Krok 1- Kalkulačka '!B120</f>
        <v>38</v>
      </c>
      <c r="B63" s="223" t="str">
        <f>'Krok 1- Kalkulačka '!C120</f>
        <v>Vydanie vyhlásenia o uznaní skúšajúcich rušňovodičov</v>
      </c>
      <c r="C63" s="223" t="str">
        <f>'Krok 1- Kalkulačka '!D120</f>
        <v>návrh zákona</v>
      </c>
      <c r="D63" s="223" t="str">
        <f>'Krok 1- Kalkulačka '!E120</f>
        <v>Čl.II</v>
      </c>
      <c r="E63" s="223" t="str">
        <f>'Krok 1- Kalkulačka '!F120</f>
        <v>SK</v>
      </c>
      <c r="F63" s="226">
        <f>IF('Krok 1- Kalkulačka '!G120&gt;0,'Krok 1- Kalkulačka '!G120,"-")</f>
        <v>45078</v>
      </c>
      <c r="G63" s="223" t="str">
        <f>'Krok 1- Kalkulačka '!H120</f>
        <v>dráhový podnik</v>
      </c>
      <c r="H63" s="224">
        <f>'Krok 1- Kalkulačka '!I120</f>
        <v>45</v>
      </c>
      <c r="I63" s="224" t="str">
        <f>'Krok 1- Kalkulačka '!K120</f>
        <v>N</v>
      </c>
      <c r="J63" s="225">
        <f>IF($L63="In (zvyšuje náklady)",'Krok 1- Kalkulačka '!CC120,'Krok 1- Kalkulačka '!CC120)</f>
        <v>1.1111111111111112</v>
      </c>
      <c r="K63" s="225">
        <f>IF($L63="In (zvyšuje náklady)",'Krok 1- Kalkulačka '!CD120,'Krok 1- Kalkulačka '!CD120)</f>
        <v>50</v>
      </c>
      <c r="L63" s="223" t="str">
        <f>'Krok 1- Kalkulačka '!M120</f>
        <v>In (zvyšuje náklady)</v>
      </c>
    </row>
    <row r="64" spans="1:12" ht="39.6" x14ac:dyDescent="0.25">
      <c r="A64" s="223">
        <f>'Krok 1- Kalkulačka '!B123</f>
        <v>39</v>
      </c>
      <c r="B64" s="223" t="str">
        <f>'Krok 1- Kalkulačka '!C123</f>
        <v>Vydanie výnimky zo stavebno – technických požiadaviek na projektovanie, výstavbu a prevádzku dráhy</v>
      </c>
      <c r="C64" s="223" t="str">
        <f>'Krok 1- Kalkulačka '!D123</f>
        <v>návrh zákona</v>
      </c>
      <c r="D64" s="223" t="str">
        <f>'Krok 1- Kalkulačka '!E123</f>
        <v>Čl.II</v>
      </c>
      <c r="E64" s="223" t="str">
        <f>'Krok 1- Kalkulačka '!F123</f>
        <v>SK</v>
      </c>
      <c r="F64" s="226">
        <f>IF('Krok 1- Kalkulačka '!G123&gt;0,'Krok 1- Kalkulačka '!G123,"-")</f>
        <v>45078</v>
      </c>
      <c r="G64" s="223" t="str">
        <f>'Krok 1- Kalkulačka '!H123</f>
        <v>vlastník/prevádzkovateľ dráhy</v>
      </c>
      <c r="H64" s="224">
        <f>'Krok 1- Kalkulačka '!I123</f>
        <v>1</v>
      </c>
      <c r="I64" s="224" t="str">
        <f>'Krok 1- Kalkulačka '!K123</f>
        <v>N</v>
      </c>
      <c r="J64" s="225">
        <f>IF($L64="In (zvyšuje náklady)",'Krok 1- Kalkulačka '!CC123,'Krok 1- Kalkulačka '!CC123)</f>
        <v>100</v>
      </c>
      <c r="K64" s="225">
        <f>IF($L64="In (zvyšuje náklady)",'Krok 1- Kalkulačka '!CD123,'Krok 1- Kalkulačka '!CD123)</f>
        <v>100</v>
      </c>
      <c r="L64" s="223" t="str">
        <f>'Krok 1- Kalkulačka '!M123</f>
        <v>In (zvyšuje náklady)</v>
      </c>
    </row>
    <row r="65" spans="1:12" ht="52.8" x14ac:dyDescent="0.25">
      <c r="A65" s="223">
        <f>'Krok 1- Kalkulačka '!B126</f>
        <v>40</v>
      </c>
      <c r="B65" s="223" t="str">
        <f>'Krok 1- Kalkulačka '!C126</f>
        <v>Vydanie licencie na zachádzanie na železničnú infraštruktúru</v>
      </c>
      <c r="C65" s="223" t="str">
        <f>'Krok 1- Kalkulačka '!D126</f>
        <v>145/1995 Z. z. + návrh zákona</v>
      </c>
      <c r="D65" s="223" t="str">
        <f>'Krok 1- Kalkulačka '!E126</f>
        <v>položka 89 písm. b) bod 1 + Čl. II</v>
      </c>
      <c r="E65" s="223" t="str">
        <f>'Krok 1- Kalkulačka '!F126</f>
        <v>SK</v>
      </c>
      <c r="F65" s="226">
        <f>IF('Krok 1- Kalkulačka '!G126&gt;0,'Krok 1- Kalkulačka '!G126,"-")</f>
        <v>45078</v>
      </c>
      <c r="G65" s="223" t="str">
        <f>'Krok 1- Kalkulačka '!H126</f>
        <v>dráhový podnik</v>
      </c>
      <c r="H65" s="224">
        <f>'Krok 1- Kalkulačka '!I126</f>
        <v>45</v>
      </c>
      <c r="I65" s="224" t="str">
        <f>'Krok 1- Kalkulačka '!K126</f>
        <v>N</v>
      </c>
      <c r="J65" s="225">
        <f>IF($L65="In (zvyšuje náklady)",'Krok 1- Kalkulačka '!CC126,'Krok 1- Kalkulačka '!CC126)</f>
        <v>6.666666666666667</v>
      </c>
      <c r="K65" s="225">
        <f>IF($L65="In (zvyšuje náklady)",'Krok 1- Kalkulačka '!CD126,'Krok 1- Kalkulačka '!CD126)</f>
        <v>300</v>
      </c>
      <c r="L65" s="223" t="str">
        <f>'Krok 1- Kalkulačka '!M126</f>
        <v>Out (znižuje náklady)</v>
      </c>
    </row>
    <row r="66" spans="1:12" ht="52.8" x14ac:dyDescent="0.25">
      <c r="A66" s="223">
        <f>'Krok 1- Kalkulačka '!B129</f>
        <v>41</v>
      </c>
      <c r="B66" s="223" t="str">
        <f>'Krok 1- Kalkulačka '!C129</f>
        <v>Obnovenie platnosti pozastavenej licencie na poskytovanie dopravných služieb na dráhe na žiadosť držiteľa</v>
      </c>
      <c r="C66" s="223" t="str">
        <f>'Krok 1- Kalkulačka '!D129</f>
        <v>145/1995 Z. z. + návrh zákona</v>
      </c>
      <c r="D66" s="223" t="str">
        <f>'Krok 1- Kalkulačka '!E129</f>
        <v>položka 89 písm. b) bod 1 + Čl. II</v>
      </c>
      <c r="E66" s="223" t="str">
        <f>'Krok 1- Kalkulačka '!F129</f>
        <v>SK</v>
      </c>
      <c r="F66" s="226">
        <f>IF('Krok 1- Kalkulačka '!G129&gt;0,'Krok 1- Kalkulačka '!G129,"-")</f>
        <v>45078</v>
      </c>
      <c r="G66" s="223" t="str">
        <f>'Krok 1- Kalkulačka '!H129</f>
        <v>dráhový podnik</v>
      </c>
      <c r="H66" s="224">
        <f>'Krok 1- Kalkulačka '!I129</f>
        <v>45</v>
      </c>
      <c r="I66" s="224" t="str">
        <f>'Krok 1- Kalkulačka '!K129</f>
        <v>N</v>
      </c>
      <c r="J66" s="225">
        <f>IF($L66="In (zvyšuje náklady)",'Krok 1- Kalkulačka '!CC129,'Krok 1- Kalkulačka '!CC129)</f>
        <v>0.73333333333333328</v>
      </c>
      <c r="K66" s="225">
        <f>IF($L66="In (zvyšuje náklady)",'Krok 1- Kalkulačka '!CD129,'Krok 1- Kalkulačka '!CD129)</f>
        <v>33</v>
      </c>
      <c r="L66" s="223" t="str">
        <f>'Krok 1- Kalkulačka '!M129</f>
        <v>In (zvyšuje náklady)</v>
      </c>
    </row>
    <row r="67" spans="1:12" ht="52.8" x14ac:dyDescent="0.25">
      <c r="A67" s="223">
        <f>'Krok 1- Kalkulačka '!B132</f>
        <v>42</v>
      </c>
      <c r="B67" s="223" t="str">
        <f>'Krok 1- Kalkulačka '!C132</f>
        <v>Vykonanie skúšky o odbornej spôsobilosti na vykonávanie: obsluhy určeného technického zariadenia a na prácu s určeným technickým 
zariadením</v>
      </c>
      <c r="C67" s="223" t="str">
        <f>'Krok 1- Kalkulačka '!D132</f>
        <v>145/1995 Z. z.</v>
      </c>
      <c r="D67" s="223" t="str">
        <f>'Krok 1- Kalkulačka '!E132</f>
        <v xml:space="preserve">položka 203 písm. e) bod 2 </v>
      </c>
      <c r="E67" s="223" t="str">
        <f>'Krok 1- Kalkulačka '!F132</f>
        <v>SK</v>
      </c>
      <c r="F67" s="226">
        <f>IF('Krok 1- Kalkulačka '!G132&gt;0,'Krok 1- Kalkulačka '!G132,"-")</f>
        <v>45078</v>
      </c>
      <c r="G67" s="223" t="str">
        <f>'Krok 1- Kalkulačka '!H132</f>
        <v>dráhový podnik</v>
      </c>
      <c r="H67" s="224">
        <f>'Krok 1- Kalkulačka '!I132</f>
        <v>45</v>
      </c>
      <c r="I67" s="224" t="str">
        <f>'Krok 1- Kalkulačka '!K132</f>
        <v>N</v>
      </c>
      <c r="J67" s="225">
        <f>IF($L67="In (zvyšuje náklady)",'Krok 1- Kalkulačka '!CC132,'Krok 1- Kalkulačka '!CC132)</f>
        <v>0.36666666666666664</v>
      </c>
      <c r="K67" s="225">
        <f>IF($L67="In (zvyšuje náklady)",'Krok 1- Kalkulačka '!CD132,'Krok 1- Kalkulačka '!CD132)</f>
        <v>16.5</v>
      </c>
      <c r="L67" s="223" t="str">
        <f>'Krok 1- Kalkulačka '!M132</f>
        <v>In (zvyšuje náklady)</v>
      </c>
    </row>
    <row r="68" spans="1:12" x14ac:dyDescent="0.25">
      <c r="A68" s="223">
        <f>'Krok 1- Kalkulačka '!B135</f>
        <v>43</v>
      </c>
      <c r="B68" s="223" t="str">
        <f>'Krok 1- Kalkulačka '!C135</f>
        <v>Udeľovanie licencií - poistenie</v>
      </c>
      <c r="C68" s="223" t="str">
        <f>'Krok 1- Kalkulačka '!D135</f>
        <v>514/2009 Z. z.</v>
      </c>
      <c r="D68" s="223" t="str">
        <f>'Krok 1- Kalkulačka '!E135</f>
        <v>§ 11 ods. 5</v>
      </c>
      <c r="E68" s="223" t="str">
        <f>'Krok 1- Kalkulačka '!F135</f>
        <v>SK</v>
      </c>
      <c r="F68" s="226">
        <f>IF('Krok 1- Kalkulačka '!G135&gt;0,'Krok 1- Kalkulačka '!G135,"-")</f>
        <v>45078</v>
      </c>
      <c r="G68" s="223" t="str">
        <f>'Krok 1- Kalkulačka '!H135</f>
        <v>dráhový podnik</v>
      </c>
      <c r="H68" s="224">
        <f>'Krok 1- Kalkulačka '!I135</f>
        <v>45</v>
      </c>
      <c r="I68" s="224" t="str">
        <f>'Krok 1- Kalkulačka '!K135</f>
        <v>N</v>
      </c>
      <c r="J68" s="225">
        <f>IF($L68="In (zvyšuje náklady)",'Krok 1- Kalkulačka '!CC135,'Krok 1- Kalkulačka '!CC135)</f>
        <v>5500</v>
      </c>
      <c r="K68" s="225">
        <f>IF($L68="In (zvyšuje náklady)",'Krok 1- Kalkulačka '!CD135,'Krok 1- Kalkulačka '!CD135)</f>
        <v>247500</v>
      </c>
      <c r="L68" s="223" t="str">
        <f>'Krok 1- Kalkulačka '!M135</f>
        <v>In (zvyšuje náklady)</v>
      </c>
    </row>
    <row r="69" spans="1:12" ht="26.4" x14ac:dyDescent="0.25">
      <c r="A69" s="223">
        <f>'Krok 1- Kalkulačka '!B138</f>
        <v>44</v>
      </c>
      <c r="B69" s="223" t="str">
        <f>'Krok 1- Kalkulačka '!C138</f>
        <v>Licencia na zachádzanie na železničnú infraštruktúru</v>
      </c>
      <c r="C69" s="223" t="str">
        <f>'Krok 1- Kalkulačka '!D138</f>
        <v>návrh zákona</v>
      </c>
      <c r="D69" s="223" t="str">
        <f>'Krok 1- Kalkulačka '!E138</f>
        <v>Čl.III</v>
      </c>
      <c r="E69" s="223" t="str">
        <f>'Krok 1- Kalkulačka '!F138</f>
        <v>SK</v>
      </c>
      <c r="F69" s="226">
        <f>IF('Krok 1- Kalkulačka '!G138&gt;0,'Krok 1- Kalkulačka '!G138,"-")</f>
        <v>45078</v>
      </c>
      <c r="G69" s="223" t="str">
        <f>'Krok 1- Kalkulačka '!H138</f>
        <v>dráhový podnik</v>
      </c>
      <c r="H69" s="224">
        <f>'Krok 1- Kalkulačka '!I138</f>
        <v>45</v>
      </c>
      <c r="I69" s="224" t="str">
        <f>'Krok 1- Kalkulačka '!K138</f>
        <v>N</v>
      </c>
      <c r="J69" s="225">
        <f>IF($L69="In (zvyšuje náklady)",'Krok 1- Kalkulačka '!CC138,'Krok 1- Kalkulačka '!CC138)</f>
        <v>8740.52734375</v>
      </c>
      <c r="K69" s="225">
        <f>IF($L69="In (zvyšuje náklady)",'Krok 1- Kalkulačka '!CD138,'Krok 1- Kalkulačka '!CD138)</f>
        <v>393323.73046875</v>
      </c>
      <c r="L69" s="223" t="str">
        <f>'Krok 1- Kalkulačka '!M138</f>
        <v>Out (znižuje náklady)</v>
      </c>
    </row>
    <row r="70" spans="1:12" x14ac:dyDescent="0.25">
      <c r="A70" s="223">
        <f>'Krok 1- Kalkulačka '!B141</f>
        <v>45</v>
      </c>
      <c r="B70" s="223" t="str">
        <f>'Krok 1- Kalkulačka '!C141</f>
        <v>Udeľovanie licencií, výpis z registra trestov</v>
      </c>
      <c r="C70" s="223" t="str">
        <f>'Krok 1- Kalkulačka '!D141</f>
        <v>514/2009 Z. z.</v>
      </c>
      <c r="D70" s="223" t="str">
        <f>'Krok 1- Kalkulačka '!E141</f>
        <v xml:space="preserve">§ 11 ods. 2 </v>
      </c>
      <c r="E70" s="223" t="str">
        <f>'Krok 1- Kalkulačka '!F141</f>
        <v>SK</v>
      </c>
      <c r="F70" s="226">
        <f>IF('Krok 1- Kalkulačka '!G141&gt;0,'Krok 1- Kalkulačka '!G141,"-")</f>
        <v>45078</v>
      </c>
      <c r="G70" s="223" t="str">
        <f>'Krok 1- Kalkulačka '!H141</f>
        <v>dráhový podnik</v>
      </c>
      <c r="H70" s="224">
        <f>'Krok 1- Kalkulačka '!I141</f>
        <v>45</v>
      </c>
      <c r="I70" s="224" t="str">
        <f>'Krok 1- Kalkulačka '!K141</f>
        <v>N</v>
      </c>
      <c r="J70" s="225">
        <f>IF($L70="In (zvyšuje náklady)",'Krok 1- Kalkulačka '!CC141,'Krok 1- Kalkulačka '!CC141)</f>
        <v>4.8140234374999995</v>
      </c>
      <c r="K70" s="225">
        <f>IF($L70="In (zvyšuje náklady)",'Krok 1- Kalkulačka '!CD141,'Krok 1- Kalkulačka '!CD141)</f>
        <v>216.63105468750001</v>
      </c>
      <c r="L70" s="223" t="str">
        <f>'Krok 1- Kalkulačka '!M141</f>
        <v>Out (znižuje náklady)</v>
      </c>
    </row>
    <row r="71" spans="1:12" ht="39.6" x14ac:dyDescent="0.25">
      <c r="A71" s="223">
        <f>'Krok 1- Kalkulačka '!B144</f>
        <v>46</v>
      </c>
      <c r="B71" s="223" t="str">
        <f>'Krok 1- Kalkulačka '!C144</f>
        <v>Udeľovanie licencií - zodpovedný zástupca</v>
      </c>
      <c r="C71" s="223" t="str">
        <f>'Krok 1- Kalkulačka '!D144</f>
        <v>514/2009 Z. z.</v>
      </c>
      <c r="D71" s="223" t="str">
        <f>'Krok 1- Kalkulačka '!E144</f>
        <v>§ 11 ods. 4 + § 12 ods. 2 písm. c</v>
      </c>
      <c r="E71" s="223" t="str">
        <f>'Krok 1- Kalkulačka '!F144</f>
        <v>SK</v>
      </c>
      <c r="F71" s="226">
        <f>IF('Krok 1- Kalkulačka '!G144&gt;0,'Krok 1- Kalkulačka '!G144,"-")</f>
        <v>45078</v>
      </c>
      <c r="G71" s="223" t="str">
        <f>'Krok 1- Kalkulačka '!H144</f>
        <v>dráhový podnik</v>
      </c>
      <c r="H71" s="224">
        <f>'Krok 1- Kalkulačka '!I144</f>
        <v>45</v>
      </c>
      <c r="I71" s="224" t="str">
        <f>'Krok 1- Kalkulačka '!K144</f>
        <v>N</v>
      </c>
      <c r="J71" s="225">
        <f>IF($L71="In (zvyšuje náklady)",'Krok 1- Kalkulačka '!CC144,'Krok 1- Kalkulačka '!CC144)</f>
        <v>19647</v>
      </c>
      <c r="K71" s="225">
        <f>IF($L71="In (zvyšuje náklady)",'Krok 1- Kalkulačka '!CD144,'Krok 1- Kalkulačka '!CD144)</f>
        <v>884115</v>
      </c>
      <c r="L71" s="223" t="str">
        <f>'Krok 1- Kalkulačka '!M144</f>
        <v>Out (znižuje náklady)</v>
      </c>
    </row>
    <row r="72" spans="1:12" x14ac:dyDescent="0.25">
      <c r="A72" s="223">
        <f>'Krok 1- Kalkulačka '!B147</f>
        <v>47</v>
      </c>
      <c r="B72" s="223">
        <f>'Krok 1- Kalkulačka '!C147</f>
        <v>0</v>
      </c>
      <c r="C72" s="223">
        <f>'Krok 1- Kalkulačka '!D147</f>
        <v>0</v>
      </c>
      <c r="D72" s="223">
        <f>'Krok 1- Kalkulačka '!E147</f>
        <v>0</v>
      </c>
      <c r="E72" s="223">
        <f>'Krok 1- Kalkulačka '!F147</f>
        <v>0</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f>'Krok 1- Kalkulačka '!M147</f>
        <v>0</v>
      </c>
    </row>
    <row r="73" spans="1:12" x14ac:dyDescent="0.25">
      <c r="A73" s="223">
        <f>'Krok 1- Kalkulačka '!B150</f>
        <v>48</v>
      </c>
      <c r="B73" s="223">
        <f>'Krok 1- Kalkulačka '!C150</f>
        <v>0</v>
      </c>
      <c r="C73" s="223">
        <f>'Krok 1- Kalkulačka '!D150</f>
        <v>0</v>
      </c>
      <c r="D73" s="223">
        <f>'Krok 1- Kalkulačka '!E150</f>
        <v>0</v>
      </c>
      <c r="E73" s="223">
        <f>'Krok 1- Kalkulačka '!F150</f>
        <v>0</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f>'Krok 1- Kalkulačka '!M150</f>
        <v>0</v>
      </c>
    </row>
    <row r="74" spans="1:12" x14ac:dyDescent="0.25">
      <c r="A74" s="223">
        <f>'Krok 1- Kalkulačka '!B153</f>
        <v>49</v>
      </c>
      <c r="B74" s="223">
        <f>'Krok 1- Kalkulačka '!C153</f>
        <v>0</v>
      </c>
      <c r="C74" s="223">
        <f>'Krok 1- Kalkulačka '!D153</f>
        <v>0</v>
      </c>
      <c r="D74" s="223">
        <f>'Krok 1- Kalkulačka '!E153</f>
        <v>0</v>
      </c>
      <c r="E74" s="223">
        <f>'Krok 1- Kalkulačka '!F153</f>
        <v>0</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f>'Krok 1- Kalkulačka '!M153</f>
        <v>0</v>
      </c>
    </row>
    <row r="75" spans="1:12" x14ac:dyDescent="0.25">
      <c r="A75" s="223">
        <f>'Krok 1- Kalkulačka '!B156</f>
        <v>50</v>
      </c>
      <c r="B75" s="223">
        <f>'Krok 1- Kalkulačka '!C156</f>
        <v>0</v>
      </c>
      <c r="C75" s="223">
        <f>'Krok 1- Kalkulačka '!D156</f>
        <v>0</v>
      </c>
      <c r="D75" s="223">
        <f>'Krok 1- Kalkulačka '!E156</f>
        <v>0</v>
      </c>
      <c r="E75" s="223">
        <f>'Krok 1- Kalkulačka '!F156</f>
        <v>0</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f>'Krok 1- Kalkulačka '!M156</f>
        <v>0</v>
      </c>
    </row>
    <row r="76" spans="1:12" x14ac:dyDescent="0.25">
      <c r="F76" s="81"/>
    </row>
    <row r="77" spans="1:12" x14ac:dyDescent="0.25">
      <c r="F77" s="81"/>
    </row>
    <row r="78" spans="1:12" x14ac:dyDescent="0.25">
      <c r="F78" s="81"/>
    </row>
    <row r="79" spans="1:12" x14ac:dyDescent="0.25">
      <c r="F79" s="81"/>
    </row>
    <row r="80" spans="1:12" x14ac:dyDescent="0.25">
      <c r="F80" s="81"/>
    </row>
    <row r="81" spans="6:6" x14ac:dyDescent="0.25">
      <c r="F81" s="81"/>
    </row>
    <row r="82" spans="6:6" x14ac:dyDescent="0.25">
      <c r="F82" s="81"/>
    </row>
    <row r="83" spans="6:6" x14ac:dyDescent="0.25">
      <c r="F83" s="81"/>
    </row>
    <row r="84" spans="6:6" x14ac:dyDescent="0.25">
      <c r="F84" s="81"/>
    </row>
    <row r="85" spans="6:6" x14ac:dyDescent="0.25">
      <c r="F85" s="81"/>
    </row>
    <row r="86" spans="6:6" x14ac:dyDescent="0.25">
      <c r="F86" s="81"/>
    </row>
  </sheetData>
  <sheetProtection algorithmName="SHA-512" hashValue="zt+7hfcU4m8BjkqGj4kkzSybIf2pxNVSrndSx8qp7WwD5EIxYXh0CMeV+o8r8o6A9B8UTA76Va1Xrd4DuzrJlw==" saltValue="kTN7l+jI3iqJm04EWSG4hg==" spinCount="100000" sheet="1" objects="1" scenarios="1" formatRows="0"/>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B16" sqref="B16"/>
    </sheetView>
  </sheetViews>
  <sheetFormatPr defaultColWidth="9.109375" defaultRowHeight="13.2" x14ac:dyDescent="0.25"/>
  <cols>
    <col min="1" max="1" width="6.109375" style="72" customWidth="1"/>
    <col min="2" max="2" width="44.5546875" style="29" customWidth="1"/>
    <col min="3" max="4" width="9.109375" style="29"/>
    <col min="5" max="5" width="11.44140625" style="29" customWidth="1"/>
    <col min="6" max="6" width="12.88671875" style="29" customWidth="1"/>
    <col min="7" max="7" width="9.109375" style="29"/>
    <col min="8" max="9" width="11.109375" style="29" customWidth="1"/>
    <col min="10" max="10" width="17.109375" style="29" customWidth="1"/>
    <col min="11" max="16384" width="9.109375" style="29"/>
  </cols>
  <sheetData>
    <row r="1" spans="1:17" x14ac:dyDescent="0.25">
      <c r="A1"/>
      <c r="B1"/>
      <c r="C1"/>
      <c r="D1"/>
      <c r="E1"/>
      <c r="F1"/>
      <c r="G1"/>
      <c r="H1"/>
      <c r="I1"/>
      <c r="J1"/>
      <c r="K1"/>
      <c r="L1"/>
      <c r="M1"/>
      <c r="N1"/>
      <c r="O1"/>
      <c r="P1"/>
      <c r="Q1"/>
    </row>
    <row r="2" spans="1:17" x14ac:dyDescent="0.25">
      <c r="A2"/>
      <c r="B2"/>
      <c r="C2"/>
      <c r="D2"/>
      <c r="E2"/>
      <c r="F2"/>
      <c r="G2"/>
      <c r="H2"/>
      <c r="I2"/>
      <c r="J2"/>
      <c r="K2"/>
      <c r="L2"/>
      <c r="M2"/>
      <c r="N2"/>
      <c r="O2"/>
      <c r="P2"/>
      <c r="Q2"/>
    </row>
    <row r="3" spans="1:17" ht="14.4" x14ac:dyDescent="0.25">
      <c r="A3"/>
      <c r="B3"/>
      <c r="C3" s="101"/>
      <c r="D3" s="71"/>
      <c r="E3"/>
      <c r="F3"/>
      <c r="G3"/>
      <c r="H3"/>
      <c r="I3"/>
      <c r="J3"/>
      <c r="K3"/>
      <c r="L3"/>
      <c r="M3"/>
      <c r="N3"/>
      <c r="O3"/>
      <c r="P3"/>
      <c r="Q3"/>
    </row>
    <row r="4" spans="1:17" x14ac:dyDescent="0.25">
      <c r="A4" s="74"/>
      <c r="B4" s="75" t="s">
        <v>94</v>
      </c>
      <c r="C4"/>
      <c r="D4"/>
      <c r="E4"/>
      <c r="F4"/>
      <c r="G4"/>
      <c r="H4"/>
      <c r="I4"/>
      <c r="J4"/>
      <c r="K4"/>
      <c r="L4"/>
      <c r="M4"/>
      <c r="N4"/>
      <c r="O4"/>
      <c r="P4"/>
      <c r="Q4"/>
    </row>
    <row r="5" spans="1:17" x14ac:dyDescent="0.25">
      <c r="A5" s="134"/>
      <c r="B5" s="77" t="s">
        <v>89</v>
      </c>
      <c r="C5" s="380" t="s">
        <v>126</v>
      </c>
      <c r="D5" s="381"/>
      <c r="E5" s="381"/>
      <c r="F5" s="381"/>
      <c r="G5" s="381"/>
      <c r="H5" s="381"/>
      <c r="I5" s="381"/>
      <c r="J5" s="381"/>
      <c r="K5" s="381"/>
      <c r="L5" s="381"/>
      <c r="M5" s="381"/>
      <c r="N5" s="381"/>
      <c r="O5" s="381"/>
      <c r="P5" s="381"/>
      <c r="Q5" s="382"/>
    </row>
    <row r="6" spans="1:17" ht="31.5" customHeight="1" x14ac:dyDescent="0.25">
      <c r="A6" s="134"/>
      <c r="B6" s="94" t="s">
        <v>104</v>
      </c>
      <c r="C6" s="383" t="s">
        <v>172</v>
      </c>
      <c r="D6" s="383"/>
      <c r="E6" s="383"/>
      <c r="F6" s="383"/>
      <c r="G6" s="383"/>
      <c r="H6" s="383"/>
      <c r="I6" s="383"/>
      <c r="J6" s="383"/>
      <c r="K6" s="383"/>
      <c r="L6" s="383"/>
      <c r="M6" s="383"/>
      <c r="N6" s="383"/>
      <c r="O6" s="383"/>
      <c r="P6" s="383"/>
      <c r="Q6" s="383"/>
    </row>
    <row r="7" spans="1:17" ht="17.25" customHeight="1" x14ac:dyDescent="0.25">
      <c r="A7" s="134"/>
      <c r="B7" s="128" t="s">
        <v>105</v>
      </c>
      <c r="C7" s="384" t="s">
        <v>88</v>
      </c>
      <c r="D7" s="384"/>
      <c r="E7" s="384"/>
      <c r="F7" s="384"/>
      <c r="G7" s="384"/>
      <c r="H7" s="384"/>
      <c r="I7" s="384"/>
      <c r="J7" s="384"/>
      <c r="K7" s="384"/>
      <c r="L7" s="384"/>
      <c r="M7" s="384"/>
      <c r="N7" s="384"/>
      <c r="O7" s="384"/>
      <c r="P7" s="384"/>
      <c r="Q7" s="384"/>
    </row>
    <row r="8" spans="1:17" ht="18.75" customHeight="1" x14ac:dyDescent="0.25">
      <c r="A8" s="134"/>
      <c r="B8" s="128" t="s">
        <v>82</v>
      </c>
      <c r="C8" s="384" t="s">
        <v>124</v>
      </c>
      <c r="D8" s="384"/>
      <c r="E8" s="384"/>
      <c r="F8" s="384"/>
      <c r="G8" s="384"/>
      <c r="H8" s="384"/>
      <c r="I8" s="384"/>
      <c r="J8" s="384"/>
      <c r="K8" s="384"/>
      <c r="L8" s="384"/>
      <c r="M8" s="384"/>
      <c r="N8" s="384"/>
      <c r="O8" s="384"/>
      <c r="P8" s="384"/>
      <c r="Q8" s="384"/>
    </row>
    <row r="9" spans="1:17" ht="21.75" customHeight="1" x14ac:dyDescent="0.25">
      <c r="A9" s="134"/>
      <c r="B9" s="128" t="s">
        <v>119</v>
      </c>
      <c r="C9" s="384" t="s">
        <v>161</v>
      </c>
      <c r="D9" s="384"/>
      <c r="E9" s="384"/>
      <c r="F9" s="384"/>
      <c r="G9" s="384"/>
      <c r="H9" s="384"/>
      <c r="I9" s="384"/>
      <c r="J9" s="384"/>
      <c r="K9" s="384"/>
      <c r="L9" s="384"/>
      <c r="M9" s="384"/>
      <c r="N9" s="384"/>
      <c r="O9" s="384"/>
      <c r="P9" s="384"/>
      <c r="Q9" s="384"/>
    </row>
    <row r="10" spans="1:17" ht="31.5" customHeight="1" x14ac:dyDescent="0.25">
      <c r="A10" s="134"/>
      <c r="B10" s="127" t="s">
        <v>70</v>
      </c>
      <c r="C10" s="379" t="s">
        <v>87</v>
      </c>
      <c r="D10" s="379"/>
      <c r="E10" s="379"/>
      <c r="F10" s="379"/>
      <c r="G10" s="379"/>
      <c r="H10" s="379"/>
      <c r="I10" s="379"/>
      <c r="J10" s="379"/>
      <c r="K10" s="379"/>
      <c r="L10" s="379"/>
      <c r="M10" s="379"/>
      <c r="N10" s="379"/>
      <c r="O10" s="379"/>
      <c r="P10" s="379"/>
      <c r="Q10" s="379"/>
    </row>
    <row r="11" spans="1:17" ht="24.75" customHeight="1" x14ac:dyDescent="0.25">
      <c r="A11" s="134"/>
      <c r="B11" s="127" t="s">
        <v>120</v>
      </c>
      <c r="C11" s="392" t="s">
        <v>165</v>
      </c>
      <c r="D11" s="392"/>
      <c r="E11" s="392"/>
      <c r="F11" s="392"/>
      <c r="G11" s="392"/>
      <c r="H11" s="392"/>
      <c r="I11" s="392"/>
      <c r="J11" s="392"/>
      <c r="K11" s="392"/>
      <c r="L11" s="392"/>
      <c r="M11" s="392"/>
      <c r="N11" s="392"/>
      <c r="O11" s="392"/>
      <c r="P11" s="392"/>
      <c r="Q11" s="392"/>
    </row>
    <row r="12" spans="1:17" ht="43.5" customHeight="1" x14ac:dyDescent="0.25">
      <c r="A12" s="134"/>
      <c r="B12" s="128" t="s">
        <v>164</v>
      </c>
      <c r="C12" s="384" t="s">
        <v>166</v>
      </c>
      <c r="D12" s="384"/>
      <c r="E12" s="384"/>
      <c r="F12" s="384"/>
      <c r="G12" s="384"/>
      <c r="H12" s="384"/>
      <c r="I12" s="384"/>
      <c r="J12" s="384"/>
      <c r="K12" s="384"/>
      <c r="L12" s="384"/>
      <c r="M12" s="384"/>
      <c r="N12" s="384"/>
      <c r="O12" s="384"/>
      <c r="P12" s="384"/>
      <c r="Q12" s="384"/>
    </row>
    <row r="13" spans="1:17" ht="47.25" customHeight="1" x14ac:dyDescent="0.25">
      <c r="A13" s="134"/>
      <c r="B13" s="126" t="s">
        <v>122</v>
      </c>
      <c r="C13" s="393" t="s">
        <v>121</v>
      </c>
      <c r="D13" s="393"/>
      <c r="E13" s="393"/>
      <c r="F13" s="393"/>
      <c r="G13" s="393"/>
      <c r="H13" s="393"/>
      <c r="I13" s="393"/>
      <c r="J13" s="393"/>
      <c r="K13" s="393"/>
      <c r="L13" s="393"/>
      <c r="M13" s="393"/>
      <c r="N13" s="393"/>
      <c r="O13" s="393"/>
      <c r="P13" s="393"/>
      <c r="Q13" s="393"/>
    </row>
    <row r="14" spans="1:17" ht="30" customHeight="1" x14ac:dyDescent="0.25">
      <c r="A14" s="134"/>
      <c r="B14" s="128" t="s">
        <v>123</v>
      </c>
      <c r="C14" s="394" t="s">
        <v>173</v>
      </c>
      <c r="D14" s="395"/>
      <c r="E14" s="395"/>
      <c r="F14" s="395"/>
      <c r="G14" s="395"/>
      <c r="H14" s="395"/>
      <c r="I14" s="395"/>
      <c r="J14" s="395"/>
      <c r="K14" s="395"/>
      <c r="L14" s="395"/>
      <c r="M14" s="395"/>
      <c r="N14" s="395"/>
      <c r="O14" s="395"/>
      <c r="P14" s="395"/>
      <c r="Q14" s="396"/>
    </row>
    <row r="15" spans="1:17" ht="73.5" customHeight="1" x14ac:dyDescent="0.25">
      <c r="A15" s="134"/>
      <c r="B15" s="126" t="s">
        <v>180</v>
      </c>
      <c r="C15" s="384" t="s">
        <v>174</v>
      </c>
      <c r="D15" s="384"/>
      <c r="E15" s="384"/>
      <c r="F15" s="384"/>
      <c r="G15" s="384"/>
      <c r="H15" s="384"/>
      <c r="I15" s="384"/>
      <c r="J15" s="384"/>
      <c r="K15" s="384"/>
      <c r="L15" s="384"/>
      <c r="M15" s="384"/>
      <c r="N15" s="384"/>
      <c r="O15" s="384"/>
      <c r="P15" s="384"/>
      <c r="Q15" s="384"/>
    </row>
    <row r="16" spans="1:17" ht="72" customHeight="1" x14ac:dyDescent="0.25">
      <c r="A16" s="134"/>
      <c r="B16" s="126" t="s">
        <v>209</v>
      </c>
      <c r="C16" s="384" t="s">
        <v>210</v>
      </c>
      <c r="D16" s="384"/>
      <c r="E16" s="384"/>
      <c r="F16" s="384"/>
      <c r="G16" s="384"/>
      <c r="H16" s="384"/>
      <c r="I16" s="384"/>
      <c r="J16" s="384"/>
      <c r="K16" s="384"/>
      <c r="L16" s="384"/>
      <c r="M16" s="384"/>
      <c r="N16" s="384"/>
      <c r="O16" s="384"/>
      <c r="P16" s="384"/>
      <c r="Q16" s="384"/>
    </row>
    <row r="17" spans="1:20" ht="93" customHeight="1" x14ac:dyDescent="0.25">
      <c r="A17" s="134"/>
      <c r="B17" s="126" t="s">
        <v>134</v>
      </c>
      <c r="C17" s="384" t="s">
        <v>127</v>
      </c>
      <c r="D17" s="384"/>
      <c r="E17" s="384"/>
      <c r="F17" s="384"/>
      <c r="G17" s="384"/>
      <c r="H17" s="384"/>
      <c r="I17" s="384"/>
      <c r="J17" s="384"/>
      <c r="K17" s="384"/>
      <c r="L17" s="384"/>
      <c r="M17" s="384"/>
      <c r="N17" s="384"/>
      <c r="O17" s="384"/>
      <c r="P17" s="384"/>
      <c r="Q17" s="384"/>
    </row>
    <row r="18" spans="1:20" ht="126.75" customHeight="1" x14ac:dyDescent="0.25">
      <c r="A18" s="134"/>
      <c r="B18" s="126" t="s">
        <v>135</v>
      </c>
      <c r="C18" s="394" t="s">
        <v>128</v>
      </c>
      <c r="D18" s="395"/>
      <c r="E18" s="395"/>
      <c r="F18" s="395"/>
      <c r="G18" s="395"/>
      <c r="H18" s="395"/>
      <c r="I18" s="395"/>
      <c r="J18" s="395"/>
      <c r="K18" s="395"/>
      <c r="L18" s="395"/>
      <c r="M18" s="395"/>
      <c r="N18" s="395"/>
      <c r="O18" s="395"/>
      <c r="P18" s="395"/>
      <c r="Q18" s="396"/>
    </row>
    <row r="19" spans="1:20" x14ac:dyDescent="0.25">
      <c r="A19"/>
      <c r="B19"/>
      <c r="C19"/>
      <c r="D19"/>
      <c r="E19"/>
      <c r="F19"/>
      <c r="G19"/>
      <c r="H19"/>
      <c r="I19"/>
      <c r="J19"/>
      <c r="K19"/>
      <c r="L19"/>
      <c r="M19"/>
      <c r="N19"/>
      <c r="O19"/>
      <c r="P19"/>
      <c r="Q19"/>
    </row>
    <row r="20" spans="1:20" x14ac:dyDescent="0.25">
      <c r="A20"/>
      <c r="B20" s="97" t="s">
        <v>92</v>
      </c>
      <c r="K20"/>
      <c r="L20"/>
      <c r="M20"/>
      <c r="N20"/>
      <c r="O20"/>
      <c r="P20"/>
      <c r="Q20"/>
    </row>
    <row r="21" spans="1:20" x14ac:dyDescent="0.25">
      <c r="A21"/>
      <c r="B21" s="30" t="s">
        <v>168</v>
      </c>
      <c r="K21"/>
      <c r="L21"/>
      <c r="M21"/>
      <c r="N21"/>
      <c r="O21"/>
      <c r="P21"/>
      <c r="Q21"/>
    </row>
    <row r="22" spans="1:20" x14ac:dyDescent="0.25">
      <c r="A22"/>
      <c r="B22" s="135" t="s">
        <v>13</v>
      </c>
      <c r="C22" s="397" t="s">
        <v>28</v>
      </c>
      <c r="D22" s="397"/>
      <c r="E22" s="398" t="s">
        <v>13</v>
      </c>
      <c r="F22" s="398"/>
      <c r="G22" s="397" t="s">
        <v>28</v>
      </c>
      <c r="H22" s="397"/>
      <c r="I22" s="397"/>
      <c r="J22"/>
      <c r="K22"/>
      <c r="L22"/>
      <c r="M22"/>
      <c r="N22"/>
      <c r="O22"/>
      <c r="P22"/>
      <c r="Q22"/>
    </row>
    <row r="23" spans="1:20" ht="12.75" customHeight="1" x14ac:dyDescent="0.25">
      <c r="A23"/>
      <c r="B23" s="129" t="s">
        <v>29</v>
      </c>
      <c r="C23" s="385">
        <v>1</v>
      </c>
      <c r="D23" s="386"/>
      <c r="E23" s="387" t="s">
        <v>4</v>
      </c>
      <c r="F23" s="388"/>
      <c r="G23" s="389">
        <v>0.5</v>
      </c>
      <c r="H23" s="390"/>
      <c r="I23" s="391"/>
      <c r="J23"/>
      <c r="K23"/>
      <c r="L23"/>
      <c r="M23"/>
      <c r="N23"/>
      <c r="O23"/>
      <c r="P23"/>
      <c r="Q23"/>
    </row>
    <row r="24" spans="1:20" x14ac:dyDescent="0.25">
      <c r="A24"/>
      <c r="B24" s="129" t="s">
        <v>30</v>
      </c>
      <c r="C24" s="399">
        <v>2</v>
      </c>
      <c r="D24" s="399"/>
      <c r="E24" s="400" t="s">
        <v>6</v>
      </c>
      <c r="F24" s="400"/>
      <c r="G24" s="401">
        <v>0.33</v>
      </c>
      <c r="H24" s="401"/>
      <c r="I24" s="401"/>
      <c r="J24"/>
      <c r="K24"/>
      <c r="L24"/>
      <c r="M24"/>
      <c r="N24"/>
      <c r="O24"/>
      <c r="P24"/>
      <c r="Q24"/>
    </row>
    <row r="25" spans="1:20" x14ac:dyDescent="0.25">
      <c r="A25"/>
      <c r="B25" s="129" t="s">
        <v>31</v>
      </c>
      <c r="C25" s="399">
        <v>3</v>
      </c>
      <c r="D25" s="399"/>
      <c r="E25" s="400" t="s">
        <v>8</v>
      </c>
      <c r="F25" s="400"/>
      <c r="G25" s="401">
        <v>0.25</v>
      </c>
      <c r="H25" s="401"/>
      <c r="I25" s="401"/>
      <c r="J25"/>
      <c r="K25"/>
      <c r="L25"/>
      <c r="M25"/>
      <c r="N25"/>
      <c r="O25"/>
      <c r="P25"/>
      <c r="Q25"/>
    </row>
    <row r="26" spans="1:20" x14ac:dyDescent="0.25">
      <c r="A26"/>
      <c r="B26" s="129" t="s">
        <v>32</v>
      </c>
      <c r="C26" s="399">
        <v>4</v>
      </c>
      <c r="D26" s="399"/>
      <c r="E26" s="400" t="s">
        <v>11</v>
      </c>
      <c r="F26" s="400"/>
      <c r="G26" s="401">
        <v>0.2</v>
      </c>
      <c r="H26" s="401"/>
      <c r="I26" s="401"/>
      <c r="J26"/>
      <c r="K26"/>
      <c r="L26"/>
      <c r="M26"/>
      <c r="N26"/>
      <c r="O26"/>
      <c r="P26"/>
      <c r="Q26"/>
    </row>
    <row r="27" spans="1:20" x14ac:dyDescent="0.25">
      <c r="A27"/>
      <c r="B27" s="129" t="s">
        <v>33</v>
      </c>
      <c r="C27" s="399">
        <v>12</v>
      </c>
      <c r="D27" s="399"/>
      <c r="E27" s="400" t="s">
        <v>12</v>
      </c>
      <c r="F27" s="400"/>
      <c r="G27" s="401">
        <v>0.25</v>
      </c>
      <c r="H27" s="401"/>
      <c r="I27" s="401"/>
      <c r="J27"/>
      <c r="K27"/>
      <c r="L27"/>
      <c r="M27"/>
      <c r="N27"/>
      <c r="O27"/>
      <c r="P27"/>
      <c r="Q27"/>
    </row>
    <row r="28" spans="1:20" x14ac:dyDescent="0.25">
      <c r="A28"/>
      <c r="B28"/>
      <c r="C28"/>
      <c r="D28"/>
      <c r="E28"/>
      <c r="F28"/>
      <c r="G28"/>
      <c r="H28"/>
      <c r="I28"/>
      <c r="J28"/>
      <c r="K28"/>
      <c r="L28"/>
      <c r="M28"/>
      <c r="N28"/>
      <c r="O28"/>
      <c r="P28"/>
      <c r="Q28"/>
    </row>
    <row r="29" spans="1:20" x14ac:dyDescent="0.25">
      <c r="A29"/>
      <c r="B29"/>
      <c r="C29"/>
      <c r="D29"/>
      <c r="E29"/>
      <c r="F29"/>
      <c r="G29"/>
      <c r="H29"/>
      <c r="I29"/>
      <c r="J29"/>
      <c r="K29"/>
      <c r="L29"/>
      <c r="M29"/>
      <c r="N29"/>
      <c r="O29"/>
      <c r="P29"/>
      <c r="Q29"/>
    </row>
    <row r="30" spans="1:20" x14ac:dyDescent="0.25">
      <c r="A30"/>
      <c r="B30" s="44" t="s">
        <v>91</v>
      </c>
      <c r="N30"/>
      <c r="O30"/>
      <c r="P30"/>
      <c r="Q30"/>
    </row>
    <row r="31" spans="1:20" x14ac:dyDescent="0.25">
      <c r="A31"/>
      <c r="B31" s="30" t="s">
        <v>125</v>
      </c>
      <c r="C31"/>
      <c r="N31"/>
      <c r="O31"/>
      <c r="P31"/>
      <c r="Q31"/>
    </row>
    <row r="32" spans="1:20" ht="57" customHeight="1" x14ac:dyDescent="0.25">
      <c r="A32"/>
      <c r="B32" s="402" t="s">
        <v>47</v>
      </c>
      <c r="C32" s="403"/>
      <c r="D32" s="130" t="s">
        <v>142</v>
      </c>
      <c r="E32" s="130" t="s">
        <v>143</v>
      </c>
      <c r="F32" s="130" t="s">
        <v>144</v>
      </c>
      <c r="G32" s="397" t="s">
        <v>145</v>
      </c>
      <c r="H32" s="397"/>
      <c r="I32" s="397" t="s">
        <v>52</v>
      </c>
      <c r="J32" s="397"/>
      <c r="K32" s="397"/>
      <c r="L32" s="397"/>
      <c r="M32" s="397"/>
      <c r="N32" s="397"/>
      <c r="O32" s="397"/>
      <c r="P32" s="397"/>
      <c r="Q32" s="397"/>
      <c r="R32" s="397"/>
      <c r="S32" s="397"/>
      <c r="T32" s="397"/>
    </row>
    <row r="33" spans="1:20" ht="36.75" customHeight="1" x14ac:dyDescent="0.25">
      <c r="A33"/>
      <c r="B33" s="404" t="s">
        <v>22</v>
      </c>
      <c r="C33" s="405"/>
      <c r="D33" s="121">
        <v>45</v>
      </c>
      <c r="E33" s="121">
        <v>90</v>
      </c>
      <c r="F33" s="121">
        <v>180</v>
      </c>
      <c r="G33" s="406">
        <v>60</v>
      </c>
      <c r="H33" s="406"/>
      <c r="I33" s="407" t="s">
        <v>53</v>
      </c>
      <c r="J33" s="407"/>
      <c r="K33" s="407"/>
      <c r="L33" s="407"/>
      <c r="M33" s="407"/>
      <c r="N33" s="407"/>
      <c r="O33" s="407"/>
      <c r="P33" s="407"/>
      <c r="Q33" s="407"/>
      <c r="R33" s="407"/>
      <c r="S33" s="407"/>
      <c r="T33" s="407"/>
    </row>
    <row r="34" spans="1:20" ht="31.5" customHeight="1" x14ac:dyDescent="0.25">
      <c r="A34"/>
      <c r="B34" s="404" t="s">
        <v>16</v>
      </c>
      <c r="C34" s="405"/>
      <c r="D34" s="121">
        <v>240</v>
      </c>
      <c r="E34" s="121">
        <v>480</v>
      </c>
      <c r="F34" s="121">
        <v>720</v>
      </c>
      <c r="G34" s="406">
        <v>300</v>
      </c>
      <c r="H34" s="406"/>
      <c r="I34" s="407" t="s">
        <v>95</v>
      </c>
      <c r="J34" s="407"/>
      <c r="K34" s="407"/>
      <c r="L34" s="407"/>
      <c r="M34" s="407"/>
      <c r="N34" s="407"/>
      <c r="O34" s="407"/>
      <c r="P34" s="407"/>
      <c r="Q34" s="407"/>
      <c r="R34" s="407"/>
      <c r="S34" s="407"/>
      <c r="T34" s="407"/>
    </row>
    <row r="35" spans="1:20" ht="44.25" customHeight="1" x14ac:dyDescent="0.25">
      <c r="A35"/>
      <c r="B35" s="404" t="s">
        <v>17</v>
      </c>
      <c r="C35" s="405"/>
      <c r="D35" s="121">
        <v>360</v>
      </c>
      <c r="E35" s="121">
        <v>720</v>
      </c>
      <c r="F35" s="121">
        <v>1200</v>
      </c>
      <c r="G35" s="406">
        <v>460</v>
      </c>
      <c r="H35" s="406"/>
      <c r="I35" s="407" t="s">
        <v>96</v>
      </c>
      <c r="J35" s="407"/>
      <c r="K35" s="407"/>
      <c r="L35" s="407"/>
      <c r="M35" s="407"/>
      <c r="N35" s="407"/>
      <c r="O35" s="407"/>
      <c r="P35" s="407"/>
      <c r="Q35" s="407"/>
      <c r="R35" s="407"/>
      <c r="S35" s="407"/>
      <c r="T35" s="407"/>
    </row>
    <row r="36" spans="1:20" ht="45.75" customHeight="1" x14ac:dyDescent="0.25">
      <c r="A36"/>
      <c r="B36" s="408" t="s">
        <v>25</v>
      </c>
      <c r="C36" s="409"/>
      <c r="D36" s="122">
        <v>60</v>
      </c>
      <c r="E36" s="122">
        <v>60</v>
      </c>
      <c r="F36" s="122">
        <v>60</v>
      </c>
      <c r="G36" s="406">
        <v>60</v>
      </c>
      <c r="H36" s="406"/>
      <c r="I36" s="407" t="s">
        <v>54</v>
      </c>
      <c r="J36" s="407"/>
      <c r="K36" s="407"/>
      <c r="L36" s="407"/>
      <c r="M36" s="407"/>
      <c r="N36" s="407"/>
      <c r="O36" s="407"/>
      <c r="P36" s="407"/>
      <c r="Q36" s="407"/>
      <c r="R36" s="407"/>
      <c r="S36" s="407"/>
      <c r="T36" s="407"/>
    </row>
    <row r="37" spans="1:20" ht="58.5" customHeight="1" x14ac:dyDescent="0.25">
      <c r="A37"/>
      <c r="B37" s="404" t="s">
        <v>27</v>
      </c>
      <c r="C37" s="405"/>
      <c r="D37" s="121">
        <v>120</v>
      </c>
      <c r="E37" s="121">
        <v>480</v>
      </c>
      <c r="F37" s="121">
        <v>960</v>
      </c>
      <c r="G37" s="406">
        <v>220</v>
      </c>
      <c r="H37" s="406"/>
      <c r="I37" s="407" t="s">
        <v>60</v>
      </c>
      <c r="J37" s="407"/>
      <c r="K37" s="407"/>
      <c r="L37" s="407"/>
      <c r="M37" s="407"/>
      <c r="N37" s="407"/>
      <c r="O37" s="407"/>
      <c r="P37" s="407"/>
      <c r="Q37" s="407"/>
      <c r="R37" s="407"/>
      <c r="S37" s="407"/>
      <c r="T37" s="407"/>
    </row>
    <row r="38" spans="1:20" ht="36.75" customHeight="1" x14ac:dyDescent="0.25">
      <c r="A38"/>
      <c r="B38" s="404" t="s">
        <v>18</v>
      </c>
      <c r="C38" s="405"/>
      <c r="D38" s="121">
        <v>100</v>
      </c>
      <c r="E38" s="121">
        <v>100</v>
      </c>
      <c r="F38" s="121">
        <v>100</v>
      </c>
      <c r="G38" s="406">
        <v>100</v>
      </c>
      <c r="H38" s="406"/>
      <c r="I38" s="407" t="s">
        <v>55</v>
      </c>
      <c r="J38" s="407"/>
      <c r="K38" s="407"/>
      <c r="L38" s="407"/>
      <c r="M38" s="407"/>
      <c r="N38" s="407"/>
      <c r="O38" s="407"/>
      <c r="P38" s="407"/>
      <c r="Q38" s="407"/>
      <c r="R38" s="407"/>
      <c r="S38" s="407"/>
      <c r="T38" s="407"/>
    </row>
    <row r="39" spans="1:20" ht="33.75" customHeight="1" x14ac:dyDescent="0.25">
      <c r="A39"/>
      <c r="B39" s="408" t="s">
        <v>157</v>
      </c>
      <c r="C39" s="409"/>
      <c r="D39" s="122">
        <v>30</v>
      </c>
      <c r="E39" s="122">
        <v>30</v>
      </c>
      <c r="F39" s="122">
        <v>30</v>
      </c>
      <c r="G39" s="406">
        <v>30</v>
      </c>
      <c r="H39" s="406"/>
      <c r="I39" s="407" t="s">
        <v>56</v>
      </c>
      <c r="J39" s="407"/>
      <c r="K39" s="407"/>
      <c r="L39" s="407"/>
      <c r="M39" s="407"/>
      <c r="N39" s="407"/>
      <c r="O39" s="407"/>
      <c r="P39" s="407"/>
      <c r="Q39" s="407"/>
      <c r="R39" s="407"/>
      <c r="S39" s="407"/>
      <c r="T39" s="407"/>
    </row>
    <row r="40" spans="1:20" ht="33" customHeight="1" x14ac:dyDescent="0.25">
      <c r="A40"/>
      <c r="B40" s="408" t="s">
        <v>19</v>
      </c>
      <c r="C40" s="409"/>
      <c r="D40" s="122">
        <v>50</v>
      </c>
      <c r="E40" s="122">
        <v>50</v>
      </c>
      <c r="F40" s="122">
        <v>50</v>
      </c>
      <c r="G40" s="406">
        <v>50</v>
      </c>
      <c r="H40" s="406"/>
      <c r="I40" s="407" t="s">
        <v>57</v>
      </c>
      <c r="J40" s="407"/>
      <c r="K40" s="407"/>
      <c r="L40" s="407"/>
      <c r="M40" s="407"/>
      <c r="N40" s="407"/>
      <c r="O40" s="407"/>
      <c r="P40" s="407"/>
      <c r="Q40" s="407"/>
      <c r="R40" s="407"/>
      <c r="S40" s="407"/>
      <c r="T40" s="407"/>
    </row>
    <row r="41" spans="1:20" ht="30.75" customHeight="1" x14ac:dyDescent="0.25">
      <c r="A41"/>
      <c r="B41" s="404" t="s">
        <v>26</v>
      </c>
      <c r="C41" s="405"/>
      <c r="D41" s="121">
        <v>480</v>
      </c>
      <c r="E41" s="121">
        <v>960</v>
      </c>
      <c r="F41" s="121">
        <v>2400</v>
      </c>
      <c r="G41" s="406">
        <v>650</v>
      </c>
      <c r="H41" s="406"/>
      <c r="I41" s="407" t="s">
        <v>59</v>
      </c>
      <c r="J41" s="407"/>
      <c r="K41" s="407"/>
      <c r="L41" s="407"/>
      <c r="M41" s="407"/>
      <c r="N41" s="407"/>
      <c r="O41" s="407"/>
      <c r="P41" s="407"/>
      <c r="Q41" s="407"/>
      <c r="R41" s="407"/>
      <c r="S41" s="407"/>
      <c r="T41" s="407"/>
    </row>
    <row r="42" spans="1:20" ht="32.25" customHeight="1" x14ac:dyDescent="0.25">
      <c r="A42"/>
      <c r="B42" s="404" t="s">
        <v>21</v>
      </c>
      <c r="C42" s="405"/>
      <c r="D42" s="121">
        <v>180</v>
      </c>
      <c r="E42" s="121">
        <v>240</v>
      </c>
      <c r="F42" s="121">
        <v>480</v>
      </c>
      <c r="G42" s="406">
        <v>200</v>
      </c>
      <c r="H42" s="406"/>
      <c r="I42" s="407" t="s">
        <v>58</v>
      </c>
      <c r="J42" s="407"/>
      <c r="K42" s="407"/>
      <c r="L42" s="407"/>
      <c r="M42" s="407"/>
      <c r="N42" s="407"/>
      <c r="O42" s="407"/>
      <c r="P42" s="407"/>
      <c r="Q42" s="407"/>
      <c r="R42" s="407"/>
      <c r="S42" s="407"/>
      <c r="T42" s="407"/>
    </row>
    <row r="43" spans="1:20" x14ac:dyDescent="0.25">
      <c r="A43"/>
      <c r="B43" s="404" t="s">
        <v>48</v>
      </c>
      <c r="C43" s="405"/>
      <c r="D43" s="123"/>
      <c r="E43" s="123"/>
      <c r="F43" s="123"/>
      <c r="G43" s="406" t="s">
        <v>49</v>
      </c>
      <c r="H43" s="406"/>
      <c r="I43" s="414"/>
      <c r="J43" s="414"/>
      <c r="K43" s="414"/>
      <c r="L43" s="414"/>
      <c r="M43" s="414"/>
      <c r="N43" s="414"/>
      <c r="O43" s="414"/>
      <c r="P43" s="414"/>
      <c r="Q43" s="414"/>
      <c r="R43" s="414"/>
      <c r="S43" s="414"/>
      <c r="T43" s="414"/>
    </row>
    <row r="44" spans="1:20" x14ac:dyDescent="0.25">
      <c r="A44"/>
      <c r="B44" s="99"/>
      <c r="C44" s="99"/>
      <c r="D44" s="102"/>
      <c r="E44" s="102"/>
      <c r="F44" s="100"/>
      <c r="G44" s="100"/>
      <c r="H44" s="100"/>
      <c r="I44" s="100"/>
      <c r="J44" s="100"/>
      <c r="K44" s="100"/>
      <c r="L44" s="100"/>
      <c r="M44" s="100"/>
      <c r="N44" s="100"/>
      <c r="O44" s="100"/>
      <c r="P44" s="100"/>
      <c r="Q44" s="100"/>
    </row>
    <row r="45" spans="1:20" x14ac:dyDescent="0.25">
      <c r="A45"/>
      <c r="B45"/>
      <c r="C45"/>
      <c r="D45"/>
      <c r="E45"/>
      <c r="F45"/>
      <c r="G45"/>
      <c r="H45"/>
      <c r="I45"/>
      <c r="J45"/>
      <c r="K45"/>
      <c r="L45"/>
      <c r="M45"/>
      <c r="N45"/>
      <c r="O45"/>
      <c r="P45"/>
      <c r="Q45"/>
    </row>
    <row r="46" spans="1:20" ht="17.399999999999999" x14ac:dyDescent="0.3">
      <c r="A46" s="98"/>
      <c r="B46" s="98" t="s">
        <v>169</v>
      </c>
      <c r="C46" s="98"/>
      <c r="D46" s="98"/>
      <c r="E46" s="98"/>
      <c r="F46" s="98"/>
      <c r="G46" s="98"/>
      <c r="H46" s="98"/>
      <c r="I46" s="98"/>
      <c r="J46" s="98"/>
      <c r="K46" s="98"/>
      <c r="L46" s="98"/>
      <c r="M46" s="98"/>
      <c r="N46" s="98"/>
      <c r="O46" s="98"/>
      <c r="P46" s="98"/>
      <c r="Q46" s="98"/>
      <c r="R46" s="98"/>
      <c r="S46" s="98"/>
      <c r="T46" s="98"/>
    </row>
    <row r="47" spans="1:20" x14ac:dyDescent="0.25">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1" x14ac:dyDescent="0.4">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5">
      <c r="A49" s="108"/>
      <c r="B49" s="112"/>
      <c r="C49" s="110"/>
      <c r="D49" s="110"/>
      <c r="E49" s="110"/>
      <c r="F49" s="110"/>
      <c r="G49" s="110"/>
      <c r="H49" s="110"/>
      <c r="I49" s="110"/>
      <c r="J49" s="110"/>
      <c r="K49" s="110"/>
      <c r="L49" s="110"/>
      <c r="M49" s="110"/>
      <c r="N49" s="110"/>
      <c r="O49" s="111"/>
      <c r="P49" s="111"/>
      <c r="Q49" s="111"/>
      <c r="R49" s="111"/>
      <c r="S49" s="111"/>
      <c r="T49" s="111"/>
    </row>
    <row r="50" spans="1:20" x14ac:dyDescent="0.25">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3">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5">
      <c r="A52" s="113"/>
      <c r="B52" s="111"/>
      <c r="C52" s="111"/>
      <c r="D52" s="111"/>
      <c r="E52" s="111"/>
      <c r="F52" s="111"/>
      <c r="G52" s="111"/>
      <c r="H52" s="111"/>
      <c r="I52" s="111"/>
      <c r="J52" s="111"/>
      <c r="K52" s="111"/>
      <c r="L52" s="111"/>
      <c r="M52" s="111"/>
      <c r="N52" s="111"/>
      <c r="O52" s="111"/>
      <c r="P52" s="111"/>
      <c r="Q52" s="111"/>
      <c r="R52" s="111"/>
      <c r="S52" s="111"/>
      <c r="T52" s="111"/>
    </row>
    <row r="53" spans="1:20" x14ac:dyDescent="0.25">
      <c r="A53" s="113"/>
      <c r="B53" s="111"/>
      <c r="C53" s="111"/>
      <c r="D53" s="111"/>
      <c r="E53" s="111"/>
      <c r="F53" s="111"/>
      <c r="G53" s="111"/>
      <c r="H53" s="111"/>
      <c r="I53" s="111"/>
      <c r="J53" s="111"/>
      <c r="K53" s="111"/>
      <c r="L53" s="111"/>
      <c r="M53" s="111"/>
      <c r="N53" s="111"/>
      <c r="O53" s="111"/>
      <c r="P53" s="111"/>
      <c r="Q53" s="111"/>
      <c r="R53" s="111"/>
      <c r="S53" s="111"/>
      <c r="T53" s="111"/>
    </row>
    <row r="54" spans="1:20" x14ac:dyDescent="0.25">
      <c r="A54" s="113"/>
      <c r="B54" s="111"/>
      <c r="C54" s="111"/>
      <c r="D54" s="111"/>
      <c r="E54" s="111"/>
      <c r="F54" s="111"/>
      <c r="G54" s="111"/>
      <c r="H54" s="111"/>
      <c r="I54" s="111"/>
      <c r="J54" s="111"/>
      <c r="K54" s="111"/>
      <c r="L54" s="111"/>
      <c r="M54" s="111"/>
      <c r="N54" s="111"/>
      <c r="O54" s="111"/>
      <c r="P54" s="111"/>
      <c r="Q54" s="111"/>
      <c r="R54" s="111"/>
      <c r="S54" s="111"/>
      <c r="T54" s="111"/>
    </row>
    <row r="55" spans="1:20" x14ac:dyDescent="0.25">
      <c r="A55" s="113"/>
      <c r="B55" s="111"/>
      <c r="C55" s="111"/>
      <c r="D55" s="111"/>
      <c r="E55" s="111"/>
      <c r="F55" s="111"/>
      <c r="G55" s="111"/>
      <c r="H55" s="111"/>
      <c r="I55" s="111"/>
      <c r="J55" s="111"/>
      <c r="K55" s="111"/>
      <c r="L55" s="111"/>
      <c r="M55" s="111"/>
      <c r="N55" s="111"/>
      <c r="O55" s="111"/>
      <c r="P55" s="111"/>
      <c r="Q55" s="111"/>
      <c r="R55" s="111"/>
      <c r="S55" s="111"/>
      <c r="T55" s="111"/>
    </row>
    <row r="56" spans="1:20" x14ac:dyDescent="0.25">
      <c r="A56" s="113"/>
      <c r="B56" s="111"/>
      <c r="C56" s="111"/>
      <c r="D56" s="111"/>
      <c r="E56" s="111"/>
      <c r="F56" s="111"/>
      <c r="G56" s="111"/>
      <c r="H56" s="111"/>
      <c r="I56" s="111"/>
      <c r="J56" s="111"/>
      <c r="K56" s="111"/>
      <c r="L56" s="111"/>
      <c r="M56" s="111"/>
      <c r="N56" s="111"/>
      <c r="O56" s="111"/>
      <c r="P56" s="111"/>
      <c r="Q56" s="111"/>
      <c r="R56" s="111"/>
      <c r="S56" s="111"/>
      <c r="T56" s="111"/>
    </row>
    <row r="57" spans="1:20" x14ac:dyDescent="0.25">
      <c r="A57" s="113"/>
      <c r="B57" s="111"/>
      <c r="C57" s="111"/>
      <c r="D57" s="111"/>
      <c r="E57" s="111"/>
      <c r="F57" s="111"/>
      <c r="G57" s="111"/>
      <c r="H57" s="111"/>
      <c r="I57" s="111"/>
      <c r="J57" s="111"/>
      <c r="K57" s="111"/>
      <c r="L57" s="111"/>
      <c r="M57" s="111"/>
      <c r="N57" s="111"/>
      <c r="O57" s="111"/>
      <c r="P57" s="111"/>
      <c r="Q57" s="111"/>
      <c r="R57" s="111"/>
      <c r="S57" s="111"/>
      <c r="T57" s="111"/>
    </row>
    <row r="58" spans="1:20" x14ac:dyDescent="0.25">
      <c r="A58" s="113"/>
      <c r="B58" s="111"/>
      <c r="C58" s="111"/>
      <c r="D58" s="111"/>
      <c r="E58" s="111"/>
      <c r="F58" s="111"/>
      <c r="G58" s="111"/>
      <c r="H58" s="111"/>
      <c r="I58" s="111"/>
      <c r="J58" s="111"/>
      <c r="K58" s="111"/>
      <c r="L58" s="111"/>
      <c r="M58" s="111"/>
      <c r="N58" s="111"/>
      <c r="O58" s="111"/>
      <c r="P58" s="111"/>
      <c r="Q58" s="111"/>
      <c r="R58" s="111"/>
      <c r="S58" s="111"/>
      <c r="T58" s="111"/>
    </row>
    <row r="59" spans="1:20" x14ac:dyDescent="0.25">
      <c r="A59" s="113"/>
      <c r="B59" s="111"/>
      <c r="C59" s="111"/>
      <c r="D59" s="111"/>
      <c r="E59" s="111"/>
      <c r="F59" s="111"/>
      <c r="G59" s="111"/>
      <c r="H59" s="111"/>
      <c r="I59" s="111"/>
      <c r="J59" s="111"/>
      <c r="K59" s="111"/>
      <c r="L59" s="111"/>
      <c r="M59" s="111"/>
      <c r="N59" s="111"/>
      <c r="O59" s="111"/>
      <c r="P59" s="111"/>
      <c r="Q59" s="111"/>
      <c r="R59" s="111"/>
      <c r="S59" s="111"/>
      <c r="T59" s="111"/>
    </row>
    <row r="60" spans="1:20" x14ac:dyDescent="0.25">
      <c r="A60" s="113"/>
      <c r="B60" s="111"/>
      <c r="C60" s="111"/>
      <c r="D60" s="111"/>
      <c r="E60" s="111"/>
      <c r="F60" s="111"/>
      <c r="G60" s="111"/>
      <c r="H60" s="111"/>
      <c r="I60" s="111"/>
      <c r="J60" s="111"/>
      <c r="K60" s="111"/>
      <c r="L60" s="111"/>
      <c r="M60" s="111"/>
      <c r="N60" s="111"/>
      <c r="O60" s="111"/>
      <c r="P60" s="111"/>
      <c r="Q60" s="111"/>
      <c r="R60" s="111"/>
      <c r="S60" s="111"/>
      <c r="T60" s="111"/>
    </row>
    <row r="61" spans="1:20" x14ac:dyDescent="0.25">
      <c r="A61" s="113"/>
      <c r="B61" s="111"/>
      <c r="C61" s="111"/>
      <c r="D61" s="111"/>
      <c r="E61" s="111"/>
      <c r="F61" s="111"/>
      <c r="G61" s="111"/>
      <c r="H61" s="111"/>
      <c r="I61" s="111"/>
      <c r="J61" s="111"/>
      <c r="K61" s="111"/>
      <c r="L61" s="111"/>
      <c r="M61" s="111"/>
      <c r="N61" s="111"/>
      <c r="O61" s="111"/>
      <c r="P61" s="111"/>
      <c r="Q61" s="111"/>
      <c r="R61" s="111"/>
      <c r="S61" s="111"/>
      <c r="T61" s="111"/>
    </row>
    <row r="62" spans="1:20" x14ac:dyDescent="0.25">
      <c r="A62" s="113"/>
      <c r="B62" s="111"/>
      <c r="C62" s="111"/>
      <c r="D62" s="111"/>
      <c r="E62" s="111"/>
      <c r="F62" s="111"/>
      <c r="G62" s="111"/>
      <c r="H62" s="111"/>
      <c r="I62" s="111"/>
      <c r="J62" s="111"/>
      <c r="K62" s="111"/>
      <c r="L62" s="111"/>
      <c r="M62" s="111"/>
      <c r="N62" s="111"/>
      <c r="O62" s="111"/>
      <c r="P62" s="111"/>
      <c r="Q62" s="111"/>
      <c r="R62" s="111"/>
      <c r="S62" s="111"/>
      <c r="T62" s="111"/>
    </row>
    <row r="63" spans="1:20" x14ac:dyDescent="0.25">
      <c r="A63" s="113"/>
      <c r="B63" s="111"/>
      <c r="C63" s="111"/>
      <c r="D63" s="111"/>
      <c r="E63" s="111"/>
      <c r="F63" s="111"/>
      <c r="G63" s="111"/>
      <c r="H63" s="111"/>
      <c r="I63" s="111"/>
      <c r="J63" s="111"/>
      <c r="K63" s="111"/>
      <c r="L63" s="111"/>
      <c r="M63" s="111"/>
      <c r="N63" s="111"/>
      <c r="O63" s="111"/>
      <c r="P63" s="111"/>
      <c r="Q63" s="111"/>
      <c r="R63" s="111"/>
      <c r="S63" s="111"/>
      <c r="T63" s="111"/>
    </row>
    <row r="64" spans="1:20" x14ac:dyDescent="0.25">
      <c r="A64" s="113"/>
      <c r="B64" s="111"/>
      <c r="C64" s="111"/>
      <c r="D64" s="111"/>
      <c r="E64" s="111"/>
      <c r="F64" s="111"/>
      <c r="G64" s="111"/>
      <c r="H64" s="111"/>
      <c r="I64" s="111"/>
      <c r="J64" s="111"/>
      <c r="K64" s="111"/>
      <c r="L64" s="111"/>
      <c r="M64" s="111"/>
      <c r="N64" s="111"/>
      <c r="O64" s="111"/>
      <c r="P64" s="111"/>
      <c r="Q64" s="111"/>
      <c r="R64" s="111"/>
      <c r="S64" s="111"/>
      <c r="T64" s="111"/>
    </row>
    <row r="65" spans="1:20" x14ac:dyDescent="0.25">
      <c r="A65" s="113"/>
      <c r="B65" s="111"/>
      <c r="C65" s="111"/>
      <c r="D65" s="111"/>
      <c r="E65" s="111"/>
      <c r="F65" s="111"/>
      <c r="G65" s="111"/>
      <c r="H65" s="111"/>
      <c r="I65" s="111"/>
      <c r="J65" s="111"/>
      <c r="K65" s="111"/>
      <c r="L65" s="111"/>
      <c r="M65" s="111"/>
      <c r="N65" s="111"/>
      <c r="O65" s="111"/>
      <c r="P65" s="111"/>
      <c r="Q65" s="111"/>
      <c r="R65" s="111"/>
      <c r="S65" s="111"/>
      <c r="T65" s="111"/>
    </row>
    <row r="66" spans="1:20" x14ac:dyDescent="0.25">
      <c r="A66" s="113"/>
      <c r="B66" s="111"/>
      <c r="C66" s="111"/>
      <c r="D66" s="111"/>
      <c r="E66" s="111"/>
      <c r="F66" s="111"/>
      <c r="G66" s="111"/>
      <c r="H66" s="111"/>
      <c r="I66" s="111"/>
      <c r="J66" s="111"/>
      <c r="K66" s="111"/>
      <c r="L66" s="111"/>
      <c r="M66" s="111"/>
      <c r="N66" s="111"/>
      <c r="O66" s="111"/>
      <c r="P66" s="111"/>
      <c r="Q66" s="111"/>
      <c r="R66" s="111"/>
      <c r="S66" s="111"/>
      <c r="T66" s="111"/>
    </row>
    <row r="67" spans="1:20" x14ac:dyDescent="0.25">
      <c r="A67" s="113"/>
      <c r="B67" s="111"/>
      <c r="C67" s="111"/>
      <c r="D67" s="111"/>
      <c r="E67" s="111"/>
      <c r="F67" s="111"/>
      <c r="G67" s="111"/>
      <c r="H67" s="111"/>
      <c r="I67" s="111"/>
      <c r="J67" s="111"/>
      <c r="K67" s="111"/>
      <c r="L67" s="111"/>
      <c r="M67" s="111"/>
      <c r="N67" s="111"/>
      <c r="O67" s="111"/>
      <c r="P67" s="111"/>
      <c r="Q67" s="111"/>
      <c r="R67" s="111"/>
      <c r="S67" s="111"/>
      <c r="T67" s="111"/>
    </row>
    <row r="68" spans="1:20" x14ac:dyDescent="0.25">
      <c r="A68" s="113"/>
      <c r="B68" s="111"/>
      <c r="C68" s="111"/>
      <c r="D68" s="111"/>
      <c r="E68" s="111"/>
      <c r="F68" s="111"/>
      <c r="G68" s="111"/>
      <c r="H68" s="111"/>
      <c r="I68" s="111"/>
      <c r="J68" s="111"/>
      <c r="K68" s="111"/>
      <c r="L68" s="111"/>
      <c r="M68" s="111"/>
      <c r="N68" s="111"/>
      <c r="O68" s="111"/>
      <c r="P68" s="111"/>
      <c r="Q68" s="111"/>
      <c r="R68" s="111"/>
      <c r="S68" s="111"/>
      <c r="T68" s="111"/>
    </row>
    <row r="69" spans="1:20" x14ac:dyDescent="0.25">
      <c r="A69" s="113"/>
      <c r="B69" s="111"/>
      <c r="C69" s="111"/>
      <c r="D69" s="111"/>
      <c r="E69" s="111"/>
      <c r="F69" s="111"/>
      <c r="G69" s="111"/>
      <c r="H69" s="111"/>
      <c r="I69" s="111"/>
      <c r="J69" s="111"/>
      <c r="K69" s="111"/>
      <c r="L69" s="111"/>
      <c r="M69" s="111"/>
      <c r="N69" s="111"/>
      <c r="O69" s="111"/>
      <c r="P69" s="111"/>
      <c r="Q69" s="111"/>
      <c r="R69" s="111"/>
      <c r="S69" s="111"/>
      <c r="T69" s="111"/>
    </row>
    <row r="70" spans="1:20" x14ac:dyDescent="0.25">
      <c r="A70" s="113"/>
      <c r="B70" s="111"/>
      <c r="C70" s="111"/>
      <c r="D70" s="111"/>
      <c r="E70" s="111"/>
      <c r="F70" s="111"/>
      <c r="G70" s="111"/>
      <c r="H70" s="111"/>
      <c r="I70" s="111"/>
      <c r="J70" s="111"/>
      <c r="K70" s="111"/>
      <c r="L70" s="111"/>
      <c r="M70" s="111"/>
      <c r="N70" s="111"/>
      <c r="O70" s="111"/>
      <c r="P70" s="111"/>
      <c r="Q70" s="111"/>
      <c r="R70" s="111"/>
      <c r="S70" s="111"/>
      <c r="T70" s="111"/>
    </row>
    <row r="71" spans="1:20" x14ac:dyDescent="0.25">
      <c r="A71" s="113"/>
      <c r="B71" s="111"/>
      <c r="C71" s="111"/>
      <c r="D71" s="111"/>
      <c r="E71" s="111"/>
      <c r="F71" s="111"/>
      <c r="G71" s="111"/>
      <c r="H71" s="111"/>
      <c r="I71" s="111"/>
      <c r="J71" s="111"/>
      <c r="K71" s="111"/>
      <c r="L71" s="111"/>
      <c r="M71" s="111"/>
      <c r="N71" s="111"/>
      <c r="O71" s="111"/>
      <c r="P71" s="111"/>
      <c r="Q71" s="111"/>
      <c r="R71" s="111"/>
      <c r="S71" s="111"/>
      <c r="T71" s="111"/>
    </row>
    <row r="72" spans="1:20" x14ac:dyDescent="0.25">
      <c r="A72" s="113"/>
      <c r="B72" s="111"/>
      <c r="C72" s="111"/>
      <c r="D72" s="111"/>
      <c r="E72" s="111"/>
      <c r="F72" s="111"/>
      <c r="G72" s="111"/>
      <c r="H72" s="111"/>
      <c r="I72" s="111"/>
      <c r="J72" s="111"/>
      <c r="K72" s="111"/>
      <c r="L72" s="111"/>
      <c r="M72" s="111"/>
      <c r="N72" s="111"/>
      <c r="O72" s="111"/>
      <c r="P72" s="111"/>
      <c r="Q72" s="111"/>
      <c r="R72" s="111"/>
      <c r="S72" s="111"/>
      <c r="T72" s="111"/>
    </row>
    <row r="73" spans="1:20" x14ac:dyDescent="0.25">
      <c r="A73" s="113"/>
      <c r="B73" s="111"/>
      <c r="C73" s="111"/>
      <c r="D73" s="111"/>
      <c r="E73" s="111"/>
      <c r="F73" s="111"/>
      <c r="G73" s="111"/>
      <c r="H73" s="111"/>
      <c r="I73" s="111"/>
      <c r="J73" s="111"/>
      <c r="K73" s="111"/>
      <c r="L73" s="111"/>
      <c r="M73" s="111"/>
      <c r="N73" s="111"/>
      <c r="O73" s="111"/>
      <c r="P73" s="111"/>
      <c r="Q73" s="111"/>
      <c r="R73" s="111"/>
      <c r="S73" s="111"/>
      <c r="T73" s="111"/>
    </row>
    <row r="74" spans="1:20" x14ac:dyDescent="0.25">
      <c r="A74" s="113"/>
      <c r="B74" s="111"/>
      <c r="C74" s="111"/>
      <c r="D74" s="111"/>
      <c r="E74" s="111"/>
      <c r="F74" s="111"/>
      <c r="G74" s="111"/>
      <c r="H74" s="111"/>
      <c r="I74" s="111"/>
      <c r="J74" s="111"/>
      <c r="K74" s="111"/>
      <c r="L74" s="111"/>
      <c r="M74" s="111"/>
      <c r="N74" s="111"/>
      <c r="O74" s="111"/>
      <c r="P74" s="111"/>
      <c r="Q74" s="111"/>
      <c r="R74" s="111"/>
      <c r="S74" s="111"/>
      <c r="T74" s="111"/>
    </row>
    <row r="75" spans="1:20" x14ac:dyDescent="0.25">
      <c r="A75" s="113"/>
      <c r="B75" s="111"/>
      <c r="C75" s="111"/>
      <c r="D75" s="111"/>
      <c r="E75" s="111"/>
      <c r="F75" s="111"/>
      <c r="G75" s="111"/>
      <c r="H75" s="111"/>
      <c r="I75" s="111"/>
      <c r="J75" s="111"/>
      <c r="K75" s="111"/>
      <c r="L75" s="111"/>
      <c r="M75" s="111"/>
      <c r="N75" s="111"/>
      <c r="O75" s="111"/>
      <c r="P75" s="111"/>
      <c r="Q75" s="111"/>
      <c r="R75" s="111"/>
      <c r="S75" s="111"/>
      <c r="T75" s="111"/>
    </row>
    <row r="76" spans="1:20" x14ac:dyDescent="0.25">
      <c r="A76" s="113"/>
      <c r="B76" s="111"/>
      <c r="C76" s="111"/>
      <c r="D76" s="111"/>
      <c r="E76" s="111"/>
      <c r="F76" s="111"/>
      <c r="G76" s="111"/>
      <c r="H76" s="111"/>
      <c r="I76" s="111"/>
      <c r="J76" s="111"/>
      <c r="K76" s="111"/>
      <c r="L76" s="111"/>
      <c r="M76" s="111"/>
      <c r="N76" s="111"/>
      <c r="O76" s="111"/>
      <c r="P76" s="111"/>
      <c r="Q76" s="111"/>
      <c r="R76" s="111"/>
      <c r="S76" s="111"/>
      <c r="T76" s="111"/>
    </row>
    <row r="77" spans="1:20" x14ac:dyDescent="0.25">
      <c r="A77" s="113"/>
      <c r="B77" s="111"/>
      <c r="C77" s="111"/>
      <c r="D77" s="111"/>
      <c r="E77" s="111"/>
      <c r="F77" s="111"/>
      <c r="G77" s="111"/>
      <c r="H77" s="111"/>
      <c r="I77" s="111"/>
      <c r="J77" s="111"/>
      <c r="K77" s="111"/>
      <c r="L77" s="111"/>
      <c r="M77" s="111"/>
      <c r="N77" s="111"/>
      <c r="O77" s="111"/>
      <c r="P77" s="111"/>
      <c r="Q77" s="111"/>
      <c r="R77" s="111"/>
      <c r="S77" s="111"/>
      <c r="T77" s="111"/>
    </row>
    <row r="78" spans="1:20" x14ac:dyDescent="0.25">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5">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5">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5">
      <c r="A81" s="108"/>
      <c r="B81" s="110"/>
      <c r="C81" s="110"/>
      <c r="D81" s="110"/>
      <c r="E81" s="110"/>
      <c r="F81" s="110"/>
      <c r="G81" s="110"/>
      <c r="H81" s="110"/>
      <c r="I81" s="110"/>
      <c r="J81" s="110"/>
      <c r="K81" s="110"/>
      <c r="L81" s="110"/>
      <c r="M81" s="110"/>
      <c r="N81" s="110"/>
      <c r="O81" s="110"/>
      <c r="P81" s="110"/>
      <c r="Q81" s="111"/>
      <c r="R81" s="111"/>
      <c r="S81" s="111"/>
      <c r="T81" s="111"/>
    </row>
    <row r="82" spans="1:20" x14ac:dyDescent="0.25">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3">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5">
      <c r="A84" s="113"/>
      <c r="B84" s="410" t="s">
        <v>171</v>
      </c>
      <c r="C84" s="410"/>
      <c r="D84" s="410"/>
      <c r="E84" s="410"/>
      <c r="F84" s="410"/>
      <c r="G84" s="410"/>
      <c r="H84" s="410"/>
      <c r="I84" s="410"/>
      <c r="J84" s="410"/>
      <c r="K84" s="410"/>
      <c r="L84" s="410"/>
      <c r="M84" s="410"/>
      <c r="N84" s="410"/>
      <c r="O84" s="410"/>
      <c r="P84" s="410"/>
      <c r="Q84" s="410"/>
      <c r="R84" s="111"/>
      <c r="S84" s="111"/>
      <c r="T84" s="111"/>
    </row>
    <row r="85" spans="1:20" ht="15" customHeight="1" x14ac:dyDescent="0.25">
      <c r="A85" s="113"/>
      <c r="B85" s="131"/>
      <c r="C85" s="131"/>
      <c r="D85" s="131"/>
      <c r="E85" s="131"/>
      <c r="F85" s="131"/>
      <c r="G85" s="131"/>
      <c r="H85" s="131"/>
      <c r="I85" s="131"/>
      <c r="J85" s="131"/>
      <c r="K85" s="131"/>
      <c r="L85" s="131"/>
      <c r="M85" s="131"/>
      <c r="N85" s="131"/>
      <c r="O85" s="131"/>
      <c r="P85" s="131"/>
      <c r="Q85" s="131"/>
      <c r="R85" s="111"/>
      <c r="S85" s="111"/>
      <c r="T85" s="111"/>
    </row>
    <row r="86" spans="1:20" x14ac:dyDescent="0.25">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3">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5">
      <c r="A88" s="113"/>
      <c r="B88" s="111"/>
      <c r="C88" s="111"/>
      <c r="D88" s="111"/>
      <c r="E88" s="111"/>
      <c r="F88" s="111"/>
      <c r="G88" s="111"/>
      <c r="H88" s="111"/>
      <c r="I88" s="111"/>
      <c r="J88" s="111"/>
      <c r="K88" s="111"/>
      <c r="L88" s="111"/>
      <c r="M88" s="111"/>
      <c r="N88" s="111"/>
      <c r="O88" s="111"/>
      <c r="P88" s="111"/>
      <c r="Q88" s="111"/>
      <c r="R88" s="111"/>
      <c r="S88" s="111"/>
      <c r="T88" s="111"/>
    </row>
    <row r="89" spans="1:20" x14ac:dyDescent="0.25">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5">
      <c r="A90" s="113"/>
      <c r="B90" s="117"/>
      <c r="C90" s="111"/>
      <c r="D90" s="111"/>
      <c r="E90" s="111"/>
      <c r="F90" s="111"/>
      <c r="G90" s="111"/>
      <c r="H90" s="111"/>
      <c r="I90" s="111"/>
      <c r="J90" s="111"/>
      <c r="K90" s="111"/>
      <c r="L90" s="111"/>
      <c r="M90" s="111"/>
      <c r="N90" s="111"/>
      <c r="O90" s="111"/>
      <c r="P90" s="111"/>
      <c r="Q90" s="111"/>
      <c r="R90" s="111"/>
      <c r="S90" s="111"/>
      <c r="T90" s="111"/>
    </row>
    <row r="91" spans="1:20" x14ac:dyDescent="0.25">
      <c r="A91" s="113"/>
      <c r="B91" s="117"/>
      <c r="C91" s="111"/>
      <c r="D91" s="111"/>
      <c r="E91" s="111"/>
      <c r="F91" s="111"/>
      <c r="G91" s="111"/>
      <c r="H91" s="111"/>
      <c r="I91" s="111"/>
      <c r="J91" s="111"/>
      <c r="K91" s="111"/>
      <c r="L91" s="111"/>
      <c r="M91" s="111"/>
      <c r="N91" s="111"/>
      <c r="O91" s="111"/>
      <c r="P91" s="111"/>
      <c r="Q91" s="111"/>
      <c r="R91" s="111"/>
      <c r="S91" s="111"/>
      <c r="T91" s="111"/>
    </row>
    <row r="92" spans="1:20" x14ac:dyDescent="0.25">
      <c r="A92" s="113"/>
      <c r="B92" s="117"/>
      <c r="C92" s="111"/>
      <c r="D92" s="111"/>
      <c r="E92" s="111"/>
      <c r="F92" s="111"/>
      <c r="G92" s="111"/>
      <c r="H92" s="111"/>
      <c r="I92" s="111"/>
      <c r="J92" s="111"/>
      <c r="K92" s="111"/>
      <c r="L92" s="111"/>
      <c r="M92" s="111"/>
      <c r="N92" s="111"/>
      <c r="O92" s="111"/>
      <c r="P92" s="111"/>
      <c r="Q92" s="111"/>
      <c r="R92" s="111"/>
      <c r="S92" s="111"/>
      <c r="T92" s="111"/>
    </row>
    <row r="93" spans="1:20" x14ac:dyDescent="0.25">
      <c r="A93" s="113"/>
      <c r="B93" s="117"/>
      <c r="C93" s="111"/>
      <c r="D93" s="111"/>
      <c r="E93" s="111"/>
      <c r="F93" s="111"/>
      <c r="G93" s="111"/>
      <c r="H93" s="111"/>
      <c r="I93" s="111"/>
      <c r="J93" s="111"/>
      <c r="K93" s="111"/>
      <c r="L93" s="111"/>
      <c r="M93" s="111"/>
      <c r="N93" s="111"/>
      <c r="O93" s="111"/>
      <c r="P93" s="111"/>
      <c r="Q93" s="111"/>
      <c r="R93" s="111"/>
      <c r="S93" s="111"/>
      <c r="T93" s="111"/>
    </row>
    <row r="94" spans="1:20" x14ac:dyDescent="0.25">
      <c r="A94" s="113"/>
      <c r="B94" s="111"/>
      <c r="C94" s="111"/>
      <c r="D94" s="111"/>
      <c r="E94" s="111"/>
      <c r="F94" s="111"/>
      <c r="G94" s="111"/>
      <c r="H94" s="111"/>
      <c r="I94" s="111"/>
      <c r="J94" s="111"/>
      <c r="K94" s="111"/>
      <c r="L94" s="111"/>
      <c r="M94" s="111"/>
      <c r="N94" s="111"/>
      <c r="O94" s="111"/>
      <c r="P94" s="111"/>
      <c r="Q94" s="111"/>
      <c r="R94" s="111"/>
      <c r="S94" s="111"/>
      <c r="T94" s="111"/>
    </row>
    <row r="95" spans="1:20" x14ac:dyDescent="0.25">
      <c r="A95" s="113"/>
      <c r="B95" s="111"/>
      <c r="C95" s="111"/>
      <c r="D95" s="111"/>
      <c r="E95" s="111"/>
      <c r="F95" s="111"/>
      <c r="G95" s="111"/>
      <c r="H95" s="111"/>
      <c r="I95" s="111"/>
      <c r="J95" s="111"/>
      <c r="K95" s="111"/>
      <c r="L95" s="111"/>
      <c r="M95" s="111"/>
      <c r="N95" s="111"/>
      <c r="O95" s="111"/>
      <c r="P95" s="111"/>
      <c r="Q95" s="111"/>
      <c r="R95" s="111"/>
      <c r="S95" s="111"/>
      <c r="T95" s="111"/>
    </row>
    <row r="96" spans="1:20" x14ac:dyDescent="0.25">
      <c r="A96" s="113"/>
      <c r="B96" s="111"/>
      <c r="C96" s="111"/>
      <c r="D96" s="111"/>
      <c r="E96" s="111"/>
      <c r="F96" s="111"/>
      <c r="G96" s="111"/>
      <c r="H96" s="111"/>
      <c r="I96" s="111"/>
      <c r="J96" s="111"/>
      <c r="K96" s="111"/>
      <c r="L96" s="111"/>
      <c r="M96" s="111"/>
      <c r="N96" s="111"/>
      <c r="O96" s="111"/>
      <c r="P96" s="111"/>
      <c r="Q96" s="111"/>
      <c r="R96" s="111"/>
      <c r="S96" s="111"/>
      <c r="T96" s="111"/>
    </row>
    <row r="97" spans="1:20" x14ac:dyDescent="0.25">
      <c r="A97" s="113"/>
      <c r="B97" s="111"/>
      <c r="C97" s="111"/>
      <c r="D97" s="111"/>
      <c r="E97" s="111"/>
      <c r="F97" s="111"/>
      <c r="G97" s="111"/>
      <c r="H97" s="111"/>
      <c r="I97" s="111"/>
      <c r="J97" s="111"/>
      <c r="K97" s="111"/>
      <c r="L97" s="111"/>
      <c r="M97" s="111"/>
      <c r="N97" s="111"/>
      <c r="O97" s="111"/>
      <c r="P97" s="111"/>
      <c r="Q97" s="111"/>
      <c r="R97" s="111"/>
      <c r="S97" s="111"/>
      <c r="T97" s="111"/>
    </row>
    <row r="98" spans="1:20" x14ac:dyDescent="0.25">
      <c r="A98" s="113"/>
      <c r="B98" s="111"/>
      <c r="C98" s="111"/>
      <c r="D98" s="111"/>
      <c r="E98" s="111"/>
      <c r="F98" s="111"/>
      <c r="G98" s="111"/>
      <c r="H98" s="111"/>
      <c r="I98" s="111"/>
      <c r="J98" s="111"/>
      <c r="K98" s="111"/>
      <c r="L98" s="111"/>
      <c r="M98" s="111"/>
      <c r="N98" s="111"/>
      <c r="O98" s="111"/>
      <c r="P98" s="111"/>
      <c r="Q98" s="111"/>
      <c r="R98" s="111"/>
      <c r="S98" s="111"/>
      <c r="T98" s="111"/>
    </row>
    <row r="99" spans="1:20" x14ac:dyDescent="0.25">
      <c r="A99" s="113"/>
      <c r="B99" s="111"/>
      <c r="C99" s="111"/>
      <c r="D99" s="111"/>
      <c r="E99" s="111"/>
      <c r="F99" s="111"/>
      <c r="G99" s="111"/>
      <c r="H99" s="111"/>
      <c r="I99" s="111"/>
      <c r="J99" s="111"/>
      <c r="K99" s="111"/>
      <c r="L99" s="111"/>
      <c r="M99" s="111"/>
      <c r="N99" s="111"/>
      <c r="O99" s="111"/>
      <c r="P99" s="111"/>
      <c r="Q99" s="111"/>
      <c r="R99" s="111"/>
      <c r="S99" s="111"/>
      <c r="T99" s="111"/>
    </row>
    <row r="100" spans="1:20" x14ac:dyDescent="0.25">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5">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5">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5">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5">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5">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5">
      <c r="A106" s="113"/>
      <c r="B106" s="411" t="s">
        <v>152</v>
      </c>
      <c r="C106" s="412"/>
      <c r="D106" s="412"/>
      <c r="E106" s="412"/>
      <c r="F106" s="412"/>
      <c r="G106" s="412"/>
      <c r="H106" s="412"/>
      <c r="I106" s="132"/>
      <c r="J106" s="111"/>
      <c r="K106" s="411" t="s">
        <v>152</v>
      </c>
      <c r="L106" s="411"/>
      <c r="M106" s="411"/>
      <c r="N106" s="411"/>
      <c r="O106" s="411"/>
      <c r="P106" s="411"/>
      <c r="Q106" s="411"/>
      <c r="R106" s="411"/>
      <c r="S106" s="111"/>
      <c r="T106" s="111"/>
    </row>
    <row r="107" spans="1:20" ht="35.25" customHeight="1" x14ac:dyDescent="0.25">
      <c r="A107" s="113"/>
      <c r="B107" s="413"/>
      <c r="C107" s="413"/>
      <c r="D107" s="413"/>
      <c r="E107" s="413"/>
      <c r="F107" s="413"/>
      <c r="G107" s="413"/>
      <c r="H107" s="413"/>
      <c r="I107" s="133"/>
      <c r="J107" s="111"/>
      <c r="K107" s="411"/>
      <c r="L107" s="411"/>
      <c r="M107" s="411"/>
      <c r="N107" s="411"/>
      <c r="O107" s="411"/>
      <c r="P107" s="411"/>
      <c r="Q107" s="411"/>
      <c r="R107" s="411"/>
      <c r="S107" s="111"/>
      <c r="T107" s="111"/>
    </row>
    <row r="108" spans="1:20" ht="13.5" customHeight="1" x14ac:dyDescent="0.25">
      <c r="A108" s="113"/>
      <c r="B108" s="411"/>
      <c r="C108" s="412"/>
      <c r="D108" s="412"/>
      <c r="E108" s="412"/>
      <c r="F108" s="412"/>
      <c r="G108" s="412"/>
      <c r="H108" s="412"/>
      <c r="I108" s="132"/>
      <c r="J108" s="111"/>
      <c r="K108" s="111"/>
      <c r="L108" s="111"/>
      <c r="M108" s="111"/>
      <c r="N108" s="111"/>
      <c r="O108" s="111"/>
      <c r="P108" s="111"/>
      <c r="Q108" s="111"/>
      <c r="R108" s="111"/>
      <c r="S108" s="111"/>
      <c r="T108" s="111"/>
    </row>
    <row r="109" spans="1:20" ht="18" customHeight="1" x14ac:dyDescent="0.25">
      <c r="A109" s="113"/>
      <c r="B109" s="413"/>
      <c r="C109" s="413"/>
      <c r="D109" s="413"/>
      <c r="E109" s="413"/>
      <c r="F109" s="413"/>
      <c r="G109" s="413"/>
      <c r="H109" s="413"/>
      <c r="I109" s="133"/>
      <c r="J109" s="111"/>
      <c r="K109" s="111"/>
      <c r="L109" s="111"/>
      <c r="M109" s="111"/>
      <c r="N109" s="111"/>
      <c r="O109" s="111"/>
      <c r="P109" s="111"/>
      <c r="Q109" s="111"/>
      <c r="R109" s="111"/>
      <c r="S109" s="111"/>
      <c r="T109" s="111"/>
    </row>
    <row r="110" spans="1:20" x14ac:dyDescent="0.25">
      <c r="A110" s="113"/>
      <c r="B110" s="413"/>
      <c r="C110" s="413"/>
      <c r="D110" s="413"/>
      <c r="E110" s="413"/>
      <c r="F110" s="413"/>
      <c r="G110" s="413"/>
      <c r="H110" s="413"/>
      <c r="I110" s="133"/>
      <c r="J110" s="111"/>
      <c r="K110" s="111"/>
      <c r="L110" s="111"/>
      <c r="M110" s="111"/>
      <c r="N110" s="111"/>
      <c r="O110" s="111"/>
      <c r="P110" s="111"/>
      <c r="Q110" s="111"/>
      <c r="R110" s="111"/>
      <c r="S110" s="111"/>
      <c r="T110" s="111"/>
    </row>
    <row r="111" spans="1:20" x14ac:dyDescent="0.25">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5">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5">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5">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5">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5">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5">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5">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09375" defaultRowHeight="14.4" x14ac:dyDescent="0.3"/>
  <cols>
    <col min="1" max="1" width="9.109375" style="55"/>
    <col min="2" max="2" width="20.44140625" style="54" customWidth="1"/>
    <col min="3" max="3" width="23.33203125" style="49" bestFit="1" customWidth="1"/>
    <col min="4" max="5" width="17.109375" style="49" customWidth="1"/>
    <col min="6" max="6" width="14.33203125" style="49" customWidth="1"/>
    <col min="7" max="7" width="14.109375" style="70" customWidth="1"/>
    <col min="8" max="8" width="9.109375" style="49"/>
    <col min="9" max="9" width="19.44140625" style="49" bestFit="1" customWidth="1"/>
    <col min="10" max="10" width="15" style="49" customWidth="1"/>
    <col min="11" max="11" width="16.88671875" style="49" customWidth="1"/>
    <col min="12" max="12" width="17" style="49" customWidth="1"/>
    <col min="13" max="13" width="20.88671875" style="49" customWidth="1"/>
    <col min="14" max="16384" width="9.109375" style="49"/>
  </cols>
  <sheetData>
    <row r="1" spans="1:16" ht="19.2" thickTop="1" thickBot="1" x14ac:dyDescent="0.4">
      <c r="B1" s="418" t="s">
        <v>72</v>
      </c>
      <c r="C1" s="419"/>
      <c r="D1" s="419"/>
      <c r="E1" s="419"/>
      <c r="F1" s="419"/>
      <c r="G1" s="420"/>
      <c r="I1" s="415" t="s">
        <v>71</v>
      </c>
      <c r="J1" s="416"/>
      <c r="K1" s="416"/>
      <c r="L1" s="416"/>
      <c r="M1" s="417"/>
    </row>
    <row r="2" spans="1:16" s="53" customFormat="1" ht="73.2" thickTop="1" thickBot="1" x14ac:dyDescent="0.3">
      <c r="B2" s="56" t="s">
        <v>70</v>
      </c>
      <c r="C2" s="56" t="s">
        <v>73</v>
      </c>
      <c r="D2" s="56" t="s">
        <v>68</v>
      </c>
      <c r="E2" s="56" t="s">
        <v>79</v>
      </c>
      <c r="F2" s="56" t="s">
        <v>67</v>
      </c>
      <c r="G2" s="66" t="s">
        <v>66</v>
      </c>
      <c r="I2" s="53" t="s">
        <v>70</v>
      </c>
      <c r="J2" s="53" t="s">
        <v>69</v>
      </c>
      <c r="K2" s="53" t="s">
        <v>68</v>
      </c>
      <c r="L2" s="53" t="s">
        <v>67</v>
      </c>
      <c r="M2" s="53" t="s">
        <v>66</v>
      </c>
    </row>
    <row r="3" spans="1:16" ht="29.4" thickTop="1" x14ac:dyDescent="0.3">
      <c r="A3" s="421">
        <v>1</v>
      </c>
      <c r="B3" s="422" t="s">
        <v>65</v>
      </c>
      <c r="C3" s="61" t="s">
        <v>74</v>
      </c>
      <c r="D3" s="65">
        <v>1000</v>
      </c>
      <c r="E3" s="62">
        <v>3000</v>
      </c>
      <c r="F3" s="62">
        <f>D3*E3</f>
        <v>3000000</v>
      </c>
      <c r="G3" s="67">
        <f>SUM(F3:F6)</f>
        <v>3495000</v>
      </c>
      <c r="I3" s="51" t="str">
        <f>B3</f>
        <v>S. r. o.</v>
      </c>
      <c r="J3" s="50">
        <f>D3</f>
        <v>1000</v>
      </c>
      <c r="K3" s="50">
        <v>0</v>
      </c>
      <c r="L3" s="50">
        <f>J3*K3</f>
        <v>0</v>
      </c>
      <c r="M3" s="52">
        <f>SUM(L3:L5)</f>
        <v>362500</v>
      </c>
    </row>
    <row r="4" spans="1:16" ht="28.8" x14ac:dyDescent="0.3">
      <c r="A4" s="421"/>
      <c r="B4" s="423"/>
      <c r="C4" s="57" t="s">
        <v>75</v>
      </c>
      <c r="D4" s="64">
        <v>0</v>
      </c>
      <c r="E4" s="62">
        <f>E3</f>
        <v>3000</v>
      </c>
      <c r="F4" s="59">
        <f>D4*E4</f>
        <v>0</v>
      </c>
      <c r="G4" s="68"/>
      <c r="I4" s="51">
        <f>B4</f>
        <v>0</v>
      </c>
      <c r="J4" s="50">
        <f>D4</f>
        <v>0</v>
      </c>
      <c r="K4" s="50">
        <v>20</v>
      </c>
      <c r="L4" s="50">
        <f>J4*K4</f>
        <v>0</v>
      </c>
      <c r="M4" s="50"/>
    </row>
    <row r="5" spans="1:16" ht="28.8" x14ac:dyDescent="0.3">
      <c r="A5" s="421"/>
      <c r="B5" s="423"/>
      <c r="C5" s="57" t="s">
        <v>76</v>
      </c>
      <c r="D5" s="64">
        <v>145</v>
      </c>
      <c r="E5" s="62">
        <f>E3</f>
        <v>3000</v>
      </c>
      <c r="F5" s="59">
        <f>D5*E5</f>
        <v>435000</v>
      </c>
      <c r="G5" s="68"/>
      <c r="I5" s="51">
        <f>B5</f>
        <v>0</v>
      </c>
      <c r="J5" s="50">
        <f>D5</f>
        <v>145</v>
      </c>
      <c r="K5" s="50">
        <v>2500</v>
      </c>
      <c r="L5" s="50">
        <f>J5*K5</f>
        <v>362500</v>
      </c>
      <c r="M5" s="50"/>
    </row>
    <row r="6" spans="1:16" x14ac:dyDescent="0.3">
      <c r="A6" s="421"/>
      <c r="B6" s="423"/>
      <c r="C6" s="58" t="s">
        <v>77</v>
      </c>
      <c r="D6" s="64">
        <v>20</v>
      </c>
      <c r="E6" s="62">
        <f>E5</f>
        <v>3000</v>
      </c>
      <c r="F6" s="59">
        <f>D6*E6</f>
        <v>60000</v>
      </c>
      <c r="G6" s="68"/>
      <c r="I6" s="51"/>
      <c r="J6" s="50"/>
      <c r="K6" s="50"/>
      <c r="L6" s="50"/>
      <c r="M6" s="50"/>
    </row>
    <row r="7" spans="1:16" x14ac:dyDescent="0.3">
      <c r="A7" s="421"/>
      <c r="B7" s="423"/>
      <c r="C7" s="63" t="s">
        <v>78</v>
      </c>
      <c r="D7" s="64">
        <f>SUM(D3:D6)</f>
        <v>1165</v>
      </c>
      <c r="E7" s="62">
        <f>E6</f>
        <v>3000</v>
      </c>
      <c r="F7" s="59">
        <f>SUM(F3:F6)</f>
        <v>3495000</v>
      </c>
      <c r="G7" s="69"/>
    </row>
    <row r="8" spans="1:16" ht="28.8" x14ac:dyDescent="0.3">
      <c r="A8" s="421">
        <v>2</v>
      </c>
      <c r="B8" s="421" t="s">
        <v>80</v>
      </c>
      <c r="C8" s="57" t="s">
        <v>74</v>
      </c>
      <c r="D8" s="60"/>
      <c r="E8" s="60"/>
      <c r="F8" s="60"/>
    </row>
    <row r="9" spans="1:16" ht="28.8" x14ac:dyDescent="0.3">
      <c r="A9" s="421"/>
      <c r="B9" s="421"/>
      <c r="C9" s="57" t="s">
        <v>75</v>
      </c>
      <c r="D9" s="60"/>
      <c r="E9" s="60"/>
      <c r="F9" s="60"/>
    </row>
    <row r="10" spans="1:16" ht="28.8" x14ac:dyDescent="0.3">
      <c r="A10" s="421"/>
      <c r="B10" s="421"/>
      <c r="C10" s="57" t="s">
        <v>76</v>
      </c>
      <c r="D10" s="60"/>
      <c r="E10" s="60"/>
      <c r="F10" s="60"/>
      <c r="L10" s="49" t="s">
        <v>34</v>
      </c>
      <c r="O10" s="49" t="s">
        <v>38</v>
      </c>
      <c r="P10" s="49" t="s">
        <v>23</v>
      </c>
    </row>
    <row r="11" spans="1:16" x14ac:dyDescent="0.3">
      <c r="A11" s="421"/>
      <c r="B11" s="421"/>
      <c r="C11" s="58" t="s">
        <v>77</v>
      </c>
      <c r="D11" s="60"/>
      <c r="E11" s="60"/>
      <c r="F11" s="60"/>
      <c r="L11" s="49" t="s">
        <v>64</v>
      </c>
      <c r="O11" s="49">
        <v>0</v>
      </c>
      <c r="P11" s="49">
        <v>0</v>
      </c>
    </row>
    <row r="12" spans="1:16" x14ac:dyDescent="0.3">
      <c r="A12" s="421"/>
      <c r="B12" s="421"/>
      <c r="C12" s="63" t="s">
        <v>78</v>
      </c>
      <c r="D12" s="60"/>
      <c r="E12" s="60"/>
      <c r="F12" s="60"/>
      <c r="L12" s="49" t="s">
        <v>63</v>
      </c>
      <c r="O12" s="49">
        <v>0</v>
      </c>
      <c r="P12" s="49">
        <v>0</v>
      </c>
    </row>
    <row r="13" spans="1:16" x14ac:dyDescent="0.3">
      <c r="L13" s="49" t="s">
        <v>62</v>
      </c>
      <c r="O13" s="49">
        <v>0</v>
      </c>
      <c r="P13" s="49">
        <v>0</v>
      </c>
    </row>
    <row r="14" spans="1:16" x14ac:dyDescent="0.3">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3.2" x14ac:dyDescent="0.25"/>
  <cols>
    <col min="2" max="2" width="39" style="12" bestFit="1" customWidth="1"/>
    <col min="3" max="3" width="23.88671875" customWidth="1"/>
    <col min="6" max="6" width="34.33203125" customWidth="1"/>
  </cols>
  <sheetData>
    <row r="2" spans="2:6" x14ac:dyDescent="0.25">
      <c r="B2" s="9" t="s">
        <v>51</v>
      </c>
      <c r="C2" s="1">
        <v>0</v>
      </c>
    </row>
    <row r="3" spans="2:6" ht="13.8" thickBot="1" x14ac:dyDescent="0.3">
      <c r="B3" s="9" t="s">
        <v>16</v>
      </c>
      <c r="C3" s="3">
        <v>300</v>
      </c>
    </row>
    <row r="4" spans="2:6" ht="13.8" thickBot="1" x14ac:dyDescent="0.3">
      <c r="B4" s="9" t="s">
        <v>17</v>
      </c>
      <c r="C4" s="3">
        <v>460</v>
      </c>
      <c r="F4" s="144" t="s">
        <v>82</v>
      </c>
    </row>
    <row r="5" spans="2:6" x14ac:dyDescent="0.25">
      <c r="B5" s="9" t="s">
        <v>22</v>
      </c>
      <c r="C5" s="3">
        <v>60</v>
      </c>
      <c r="F5" s="145" t="s">
        <v>181</v>
      </c>
    </row>
    <row r="6" spans="2:6" x14ac:dyDescent="0.25">
      <c r="B6" s="9" t="s">
        <v>25</v>
      </c>
      <c r="C6" s="3">
        <v>60</v>
      </c>
      <c r="F6" s="146" t="s">
        <v>183</v>
      </c>
    </row>
    <row r="7" spans="2:6" ht="13.8" thickBot="1" x14ac:dyDescent="0.3">
      <c r="B7" s="9" t="s">
        <v>18</v>
      </c>
      <c r="C7" s="3">
        <v>100</v>
      </c>
      <c r="F7" s="147" t="s">
        <v>182</v>
      </c>
    </row>
    <row r="8" spans="2:6" x14ac:dyDescent="0.25">
      <c r="B8" s="9" t="s">
        <v>19</v>
      </c>
      <c r="C8" s="3">
        <v>50</v>
      </c>
    </row>
    <row r="9" spans="2:6" x14ac:dyDescent="0.25">
      <c r="B9" s="9" t="s">
        <v>20</v>
      </c>
      <c r="C9" s="3">
        <v>30</v>
      </c>
    </row>
    <row r="10" spans="2:6" x14ac:dyDescent="0.25">
      <c r="B10" s="9" t="s">
        <v>27</v>
      </c>
      <c r="C10" s="3">
        <v>220</v>
      </c>
    </row>
    <row r="11" spans="2:6" x14ac:dyDescent="0.25">
      <c r="B11" s="9" t="s">
        <v>26</v>
      </c>
      <c r="C11" s="3">
        <v>650</v>
      </c>
    </row>
    <row r="12" spans="2:6" x14ac:dyDescent="0.25">
      <c r="B12" s="9" t="s">
        <v>21</v>
      </c>
      <c r="C12" s="3">
        <v>200</v>
      </c>
    </row>
    <row r="13" spans="2:6" x14ac:dyDescent="0.25">
      <c r="B13" s="9" t="s">
        <v>14</v>
      </c>
      <c r="C13" s="3">
        <v>0</v>
      </c>
    </row>
    <row r="16" spans="2:6" x14ac:dyDescent="0.25">
      <c r="B16" s="10" t="s">
        <v>1</v>
      </c>
      <c r="C16" s="2" t="s">
        <v>2</v>
      </c>
    </row>
    <row r="17" spans="2:3" x14ac:dyDescent="0.25">
      <c r="B17" s="11" t="s">
        <v>50</v>
      </c>
      <c r="C17" s="2"/>
    </row>
    <row r="18" spans="2:3" x14ac:dyDescent="0.25">
      <c r="B18" s="9" t="s">
        <v>3</v>
      </c>
      <c r="C18" s="1">
        <v>1</v>
      </c>
    </row>
    <row r="19" spans="2:3" x14ac:dyDescent="0.25">
      <c r="B19" s="9" t="s">
        <v>5</v>
      </c>
      <c r="C19" s="1">
        <v>2</v>
      </c>
    </row>
    <row r="20" spans="2:3" x14ac:dyDescent="0.25">
      <c r="B20" s="9" t="s">
        <v>7</v>
      </c>
      <c r="C20" s="1">
        <v>3</v>
      </c>
    </row>
    <row r="21" spans="2:3" ht="12.75" customHeight="1" x14ac:dyDescent="0.25">
      <c r="B21" s="9" t="s">
        <v>9</v>
      </c>
      <c r="C21" s="1">
        <v>4</v>
      </c>
    </row>
    <row r="22" spans="2:3" ht="12.75" customHeight="1" x14ac:dyDescent="0.25">
      <c r="B22" s="9" t="s">
        <v>10</v>
      </c>
      <c r="C22" s="1">
        <v>12</v>
      </c>
    </row>
    <row r="23" spans="2:3" x14ac:dyDescent="0.25">
      <c r="B23" s="9" t="s">
        <v>4</v>
      </c>
      <c r="C23" s="1">
        <v>0.5</v>
      </c>
    </row>
    <row r="24" spans="2:3" x14ac:dyDescent="0.25">
      <c r="B24" s="9" t="s">
        <v>6</v>
      </c>
      <c r="C24" s="1">
        <v>0.33</v>
      </c>
    </row>
    <row r="25" spans="2:3" x14ac:dyDescent="0.25">
      <c r="B25" s="9" t="s">
        <v>8</v>
      </c>
      <c r="C25" s="1">
        <v>0.25</v>
      </c>
    </row>
    <row r="26" spans="2:3" x14ac:dyDescent="0.25">
      <c r="B26" s="9" t="s">
        <v>11</v>
      </c>
      <c r="C26" s="1">
        <v>0.2</v>
      </c>
    </row>
    <row r="27" spans="2:3" x14ac:dyDescent="0.25">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09375" defaultRowHeight="13.2" x14ac:dyDescent="0.25"/>
  <cols>
    <col min="1" max="1" width="35.33203125" style="81" customWidth="1"/>
    <col min="2" max="2" width="30.44140625" style="81" customWidth="1"/>
    <col min="3" max="3" width="28.6640625" style="81" customWidth="1"/>
    <col min="4" max="4" width="17.33203125" style="81" customWidth="1"/>
    <col min="5" max="5" width="4.6640625" style="107" customWidth="1"/>
    <col min="6" max="6" width="42.6640625" style="81" customWidth="1"/>
    <col min="7" max="7" width="10.33203125" style="81" customWidth="1"/>
    <col min="8" max="8" width="12.88671875" style="81" customWidth="1"/>
    <col min="9" max="9" width="6.5546875" style="81" customWidth="1"/>
    <col min="10" max="10" width="12.5546875" style="81" customWidth="1"/>
    <col min="11" max="11" width="8.88671875" style="81" customWidth="1"/>
    <col min="12" max="12" width="7.33203125" style="81" customWidth="1"/>
    <col min="13" max="13" width="15.109375" style="81" customWidth="1"/>
    <col min="14" max="14" width="9.88671875" style="81" customWidth="1"/>
    <col min="15" max="15" width="15.6640625" style="81" customWidth="1"/>
    <col min="16" max="16384" width="9.109375" style="81"/>
  </cols>
  <sheetData>
    <row r="1" spans="1:15" ht="15.6" x14ac:dyDescent="0.25">
      <c r="A1" s="374" t="s">
        <v>113</v>
      </c>
      <c r="B1" s="374"/>
      <c r="C1" s="374"/>
      <c r="D1" s="374"/>
      <c r="E1" s="374"/>
      <c r="F1" s="374"/>
      <c r="G1" s="374"/>
      <c r="H1" s="374"/>
      <c r="I1" s="374"/>
      <c r="J1" s="374"/>
      <c r="K1" s="374"/>
    </row>
    <row r="2" spans="1:15" ht="15.6" x14ac:dyDescent="0.25">
      <c r="A2" s="83"/>
      <c r="B2" s="83"/>
      <c r="C2" s="83"/>
      <c r="D2" s="83"/>
      <c r="E2" s="106"/>
      <c r="F2" s="83"/>
      <c r="G2" s="83"/>
      <c r="H2" s="83"/>
      <c r="I2" s="83"/>
      <c r="J2" s="83"/>
      <c r="K2" s="83"/>
    </row>
    <row r="3" spans="1:15" ht="36.75" customHeight="1" x14ac:dyDescent="0.3">
      <c r="A3" s="374" t="s">
        <v>109</v>
      </c>
      <c r="B3" s="374"/>
      <c r="C3" s="374"/>
      <c r="D3" s="82"/>
      <c r="E3" s="374" t="s">
        <v>101</v>
      </c>
      <c r="F3" s="374"/>
      <c r="G3" s="374"/>
      <c r="H3" s="374"/>
      <c r="I3" s="374"/>
      <c r="J3" s="374"/>
      <c r="K3" s="374"/>
      <c r="L3" s="374"/>
      <c r="M3" s="374"/>
      <c r="N3" s="374"/>
    </row>
    <row r="4" spans="1:15" ht="13.5" customHeight="1" thickBot="1" x14ac:dyDescent="0.3">
      <c r="E4" s="427" t="s">
        <v>97</v>
      </c>
      <c r="F4" s="427" t="str">
        <f>'Krok 1- Kalkulačka '!C7</f>
        <v>Zrozumiteľný a stručný opis regulácie 
(dôvod zvýšenia/zníženia nákladov na PP)</v>
      </c>
      <c r="G4" s="427" t="s">
        <v>105</v>
      </c>
      <c r="H4" s="427" t="s">
        <v>108</v>
      </c>
      <c r="I4" s="427" t="s">
        <v>160</v>
      </c>
      <c r="J4" s="427" t="s">
        <v>102</v>
      </c>
      <c r="K4" s="427" t="s">
        <v>162</v>
      </c>
      <c r="L4" s="427" t="s">
        <v>163</v>
      </c>
      <c r="M4" s="427" t="s">
        <v>106</v>
      </c>
      <c r="N4" s="427" t="s">
        <v>107</v>
      </c>
      <c r="O4" s="427" t="s">
        <v>156</v>
      </c>
    </row>
    <row r="5" spans="1:15" ht="25.5" customHeight="1" thickBot="1" x14ac:dyDescent="0.3">
      <c r="A5" s="80" t="s">
        <v>81</v>
      </c>
      <c r="B5" s="91" t="s">
        <v>117</v>
      </c>
      <c r="C5" s="92" t="s">
        <v>118</v>
      </c>
      <c r="E5" s="427"/>
      <c r="F5" s="427"/>
      <c r="G5" s="427"/>
      <c r="H5" s="427"/>
      <c r="I5" s="427"/>
      <c r="J5" s="427"/>
      <c r="K5" s="427"/>
      <c r="L5" s="427"/>
      <c r="M5" s="427"/>
      <c r="N5" s="427"/>
      <c r="O5" s="427"/>
    </row>
    <row r="6" spans="1:15" ht="28.95" customHeight="1" x14ac:dyDescent="0.25">
      <c r="A6" s="141" t="s">
        <v>177</v>
      </c>
      <c r="B6" s="84">
        <f>'Krok 1- Kalkulačka '!AG159</f>
        <v>0</v>
      </c>
      <c r="C6" s="87">
        <f>'Krok 1- Kalkulačka '!AO159</f>
        <v>0</v>
      </c>
      <c r="E6" s="427"/>
      <c r="F6" s="427"/>
      <c r="G6" s="427"/>
      <c r="H6" s="427"/>
      <c r="I6" s="427"/>
      <c r="J6" s="427"/>
      <c r="K6" s="427"/>
      <c r="L6" s="427"/>
      <c r="M6" s="427"/>
      <c r="N6" s="427"/>
      <c r="O6" s="427"/>
    </row>
    <row r="7" spans="1:15" x14ac:dyDescent="0.25">
      <c r="A7" s="141" t="s">
        <v>178</v>
      </c>
      <c r="B7" s="84">
        <f>'Krok 1- Kalkulačka '!AI159</f>
        <v>133129</v>
      </c>
      <c r="C7" s="87">
        <f>'Krok 1- Kalkulačka '!AQ159</f>
        <v>720</v>
      </c>
      <c r="E7" s="427"/>
      <c r="F7" s="427"/>
      <c r="G7" s="427"/>
      <c r="H7" s="427"/>
      <c r="I7" s="427"/>
      <c r="J7" s="427"/>
      <c r="K7" s="427"/>
      <c r="L7" s="427"/>
      <c r="M7" s="427"/>
      <c r="N7" s="427"/>
      <c r="O7" s="427"/>
    </row>
    <row r="8" spans="1:15" ht="16.5" customHeight="1" x14ac:dyDescent="0.25">
      <c r="A8" s="79" t="s">
        <v>98</v>
      </c>
      <c r="B8" s="84">
        <f>'Krok 1- Kalkulačka '!AK159</f>
        <v>247500</v>
      </c>
      <c r="C8" s="87">
        <f>'Krok 1- Kalkulačka '!AS159</f>
        <v>1773815</v>
      </c>
      <c r="E8" s="427"/>
      <c r="F8" s="427"/>
      <c r="G8" s="427"/>
      <c r="H8" s="427"/>
      <c r="I8" s="427"/>
      <c r="J8" s="427"/>
      <c r="K8" s="427"/>
      <c r="L8" s="427"/>
      <c r="M8" s="427"/>
      <c r="N8" s="427"/>
      <c r="O8" s="427"/>
    </row>
    <row r="9" spans="1:15" x14ac:dyDescent="0.25">
      <c r="A9" s="79" t="s">
        <v>99</v>
      </c>
      <c r="B9" s="84" t="e">
        <f>'Krok 1- Kalkulačka '!#REF!</f>
        <v>#REF!</v>
      </c>
      <c r="C9" s="87" t="e">
        <f>'Krok 1- Kalkulačka '!#REF!</f>
        <v>#REF!</v>
      </c>
      <c r="E9" s="427"/>
      <c r="F9" s="427"/>
      <c r="G9" s="427"/>
      <c r="H9" s="427"/>
      <c r="I9" s="427"/>
      <c r="J9" s="427"/>
      <c r="K9" s="427"/>
      <c r="L9" s="427"/>
      <c r="M9" s="427"/>
      <c r="N9" s="427"/>
      <c r="O9" s="427"/>
    </row>
    <row r="10" spans="1:15" ht="20.399999999999999" x14ac:dyDescent="0.25">
      <c r="A10" s="80" t="s">
        <v>100</v>
      </c>
      <c r="B10" s="85" t="e">
        <f>SUM(B6:B9)</f>
        <v>#REF!</v>
      </c>
      <c r="C10" s="88" t="e">
        <f>SUM(C6:C9)</f>
        <v>#REF!</v>
      </c>
      <c r="E10" s="142">
        <f>'Krok 1- Kalkulačka '!B9</f>
        <v>1</v>
      </c>
      <c r="F10" s="142" t="str">
        <f>'Krok 1- Kalkulačka '!C9</f>
        <v>Schválenie typu električkovlaku, jeho podstatnej zmeny typu alebo technickej spôsobilosti na prevádzku</v>
      </c>
      <c r="G10" s="142" t="str">
        <f>'Krok 1- Kalkulačka '!E9</f>
        <v>§ 22 ods. 8</v>
      </c>
      <c r="H10" s="142" t="str">
        <f>'Krok 1- Kalkulačka '!F9</f>
        <v>SK</v>
      </c>
      <c r="I10" s="142">
        <f>'Krok 1- Kalkulačka '!G9</f>
        <v>45078</v>
      </c>
      <c r="J10" s="142" t="str">
        <f>'Krok 1- Kalkulačka '!H9</f>
        <v>vlastník/držiteľ vozidla</v>
      </c>
      <c r="K10" s="142">
        <f>'Krok 1- Kalkulačka '!I9</f>
        <v>2</v>
      </c>
      <c r="L10" s="142">
        <f>'Krok 1- Kalkulačka '!L9</f>
        <v>0</v>
      </c>
      <c r="M10" s="143">
        <f>'Krok 1- Kalkulačka '!CC9</f>
        <v>25000</v>
      </c>
      <c r="N10" s="143">
        <f>'Krok 1- Kalkulačka '!CD9</f>
        <v>50000</v>
      </c>
      <c r="O10" s="142" t="str">
        <f>'Krok 1- Kalkulačka '!M9</f>
        <v>Out (znižuje náklady)</v>
      </c>
    </row>
    <row r="11" spans="1:15" ht="20.25" customHeight="1" x14ac:dyDescent="0.25">
      <c r="A11" s="80" t="s">
        <v>84</v>
      </c>
      <c r="B11" s="86"/>
      <c r="C11" s="89"/>
      <c r="E11" s="142">
        <f>'Krok 1- Kalkulačka '!B12</f>
        <v>2</v>
      </c>
      <c r="F11" s="142" t="str">
        <f>'Krok 1- Kalkulačka '!C12</f>
        <v>Uvádzanie vozidla turisticko - hospodárskej dráhy, historického vozidla špeciálnej dráhy, historickej električky a historického trolejbusu do prevádzky</v>
      </c>
      <c r="G11" s="142" t="str">
        <f>'Krok 1- Kalkulačka '!E12</f>
        <v>§ 22 ods. 9</v>
      </c>
      <c r="H11" s="142" t="str">
        <f>'Krok 1- Kalkulačka '!F12</f>
        <v>SK</v>
      </c>
      <c r="I11" s="142">
        <f>'Krok 1- Kalkulačka '!G12</f>
        <v>45078</v>
      </c>
      <c r="J11" s="142" t="str">
        <f>'Krok 1- Kalkulačka '!H12</f>
        <v>vlastník/držiteľ vozidla</v>
      </c>
      <c r="K11" s="142">
        <f>'Krok 1- Kalkulačka '!I12</f>
        <v>11</v>
      </c>
      <c r="L11" s="142">
        <f>'Krok 1- Kalkulačka '!L12</f>
        <v>0</v>
      </c>
      <c r="M11" s="143">
        <f>'Krok 1- Kalkulačka '!CC12</f>
        <v>133.52734375</v>
      </c>
      <c r="N11" s="143">
        <f>'Krok 1- Kalkulačka '!CD12</f>
        <v>1468.80078125</v>
      </c>
      <c r="O11" s="142" t="str">
        <f>'Krok 1- Kalkulačka '!M12</f>
        <v>Out (znižuje náklady)</v>
      </c>
    </row>
    <row r="12" spans="1:15" ht="20.399999999999999" x14ac:dyDescent="0.25">
      <c r="A12" s="79" t="s">
        <v>114</v>
      </c>
      <c r="B12" s="85">
        <f>'Krok 1- Kalkulačka '!BA160</f>
        <v>0</v>
      </c>
      <c r="C12" s="88">
        <f>'Krok 1- Kalkulačka '!BI160</f>
        <v>0</v>
      </c>
      <c r="E12" s="142">
        <f>'Krok 1- Kalkulačka '!B15</f>
        <v>3</v>
      </c>
      <c r="F12" s="142" t="str">
        <f>'Krok 1- Kalkulačka '!C15</f>
        <v xml:space="preserve">Povoľovanie typu železničného vozidla na miestne, historické alebo turistické účely a železničného vozidla pre vlečky </v>
      </c>
      <c r="G12" s="142" t="str">
        <f>'Krok 1- Kalkulačka '!E15</f>
        <v xml:space="preserve">§ 22a </v>
      </c>
      <c r="H12" s="142" t="str">
        <f>'Krok 1- Kalkulačka '!F15</f>
        <v>SK</v>
      </c>
      <c r="I12" s="142">
        <f>'Krok 1- Kalkulačka '!G15</f>
        <v>45078</v>
      </c>
      <c r="J12" s="142" t="str">
        <f>'Krok 1- Kalkulačka '!H15</f>
        <v>vlastník/držiteľ vozidla</v>
      </c>
      <c r="K12" s="142">
        <f>'Krok 1- Kalkulačka '!I15</f>
        <v>55</v>
      </c>
      <c r="L12" s="142">
        <f>'Krok 1- Kalkulačka '!L15</f>
        <v>0</v>
      </c>
      <c r="M12" s="143">
        <f>'Krok 1- Kalkulačka '!CC15</f>
        <v>133.52734375</v>
      </c>
      <c r="N12" s="143">
        <f>'Krok 1- Kalkulačka '!CD15</f>
        <v>7344.00390625</v>
      </c>
      <c r="O12" s="142" t="str">
        <f>'Krok 1- Kalkulačka '!M15</f>
        <v>Out (znižuje náklady)</v>
      </c>
    </row>
    <row r="13" spans="1:15" ht="33.6" x14ac:dyDescent="0.25">
      <c r="A13" s="79" t="s">
        <v>179</v>
      </c>
      <c r="B13" s="84">
        <f>'Krok 1- Kalkulačka '!BR160</f>
        <v>50</v>
      </c>
      <c r="C13" s="87">
        <f>'Krok 1- Kalkulačka '!BZ160</f>
        <v>0</v>
      </c>
      <c r="E13" s="142">
        <f>'Krok 1- Kalkulačka '!B18</f>
        <v>4</v>
      </c>
      <c r="F13" s="142" t="str">
        <f>'Krok 1- Kalkulačka '!C18</f>
        <v>Preukaz rušňovodiča</v>
      </c>
      <c r="G13" s="142" t="str">
        <f>'Krok 1- Kalkulačka '!E18</f>
        <v>§ 26 ods. 2</v>
      </c>
      <c r="H13" s="142" t="str">
        <f>'Krok 1- Kalkulačka '!F18</f>
        <v>SK</v>
      </c>
      <c r="I13" s="142">
        <f>'Krok 1- Kalkulačka '!G18</f>
        <v>45078</v>
      </c>
      <c r="J13" s="142" t="str">
        <f>'Krok 1- Kalkulačka '!H18</f>
        <v>dráhový podnik</v>
      </c>
      <c r="K13" s="142">
        <f>'Krok 1- Kalkulačka '!I18</f>
        <v>45</v>
      </c>
      <c r="L13" s="142">
        <f>'Krok 1- Kalkulačka '!L18</f>
        <v>0</v>
      </c>
      <c r="M13" s="143">
        <f>'Krok 1- Kalkulačka '!CC18</f>
        <v>2.1318359375</v>
      </c>
      <c r="N13" s="143">
        <f>'Krok 1- Kalkulačka '!CD18</f>
        <v>95.9326171875</v>
      </c>
      <c r="O13" s="142" t="str">
        <f>'Krok 1- Kalkulačka '!M18</f>
        <v>Out (znižuje náklady)</v>
      </c>
    </row>
    <row r="14" spans="1:15" ht="13.5" customHeight="1" x14ac:dyDescent="0.25">
      <c r="A14" s="424"/>
      <c r="B14" s="425"/>
      <c r="C14" s="426"/>
      <c r="E14" s="142">
        <f>'Krok 1- Kalkulačka '!B21</f>
        <v>5</v>
      </c>
      <c r="F14" s="142" t="str">
        <f>'Krok 1- Kalkulačka '!C21</f>
        <v>Spôsobilosť na vedenie dráhového vozidla - nakoľajené mobilné zariadenie na výstavbu a údržbu ŽI</v>
      </c>
      <c r="G14" s="142" t="str">
        <f>'Krok 1- Kalkulačka '!E21</f>
        <v>§ 25 ods. 2</v>
      </c>
      <c r="H14" s="142" t="str">
        <f>'Krok 1- Kalkulačka '!F21</f>
        <v>SK</v>
      </c>
      <c r="I14" s="142">
        <f>'Krok 1- Kalkulačka '!G21</f>
        <v>45078</v>
      </c>
      <c r="J14" s="142" t="str">
        <f>'Krok 1- Kalkulačka '!H21</f>
        <v>vlastník/prevádzkovateľ dráhy, dráhový podnik</v>
      </c>
      <c r="K14" s="142">
        <f>'Krok 1- Kalkulačka '!I21</f>
        <v>45</v>
      </c>
      <c r="L14" s="142">
        <f>'Krok 1- Kalkulačka '!L21</f>
        <v>0</v>
      </c>
      <c r="M14" s="143">
        <f>'Krok 1- Kalkulačka '!CC21</f>
        <v>8744.791015625</v>
      </c>
      <c r="N14" s="143">
        <f>'Krok 1- Kalkulačka '!CD21</f>
        <v>393515.595703125</v>
      </c>
      <c r="O14" s="142" t="str">
        <f>'Krok 1- Kalkulačka '!M21</f>
        <v>Out (znižuje náklady)</v>
      </c>
    </row>
    <row r="15" spans="1:15" ht="30.6" x14ac:dyDescent="0.25">
      <c r="A15" s="79" t="s">
        <v>115</v>
      </c>
      <c r="B15" s="84" t="s">
        <v>72</v>
      </c>
      <c r="C15" s="87" t="s">
        <v>71</v>
      </c>
      <c r="E15" s="142">
        <f>'Krok 1- Kalkulačka '!B24</f>
        <v>6</v>
      </c>
      <c r="F15" s="142" t="str">
        <f>'Krok 1- Kalkulačka '!C24</f>
        <v>Preukazovanie splnenia podmienok na vedenie dráhového vozidla - požaduje sa predkladanie iba kópií dokladov</v>
      </c>
      <c r="G15" s="142" t="str">
        <f>'Krok 1- Kalkulačka '!E24</f>
        <v>§ 25 ods. 4</v>
      </c>
      <c r="H15" s="142" t="str">
        <f>'Krok 1- Kalkulačka '!F24</f>
        <v>SK</v>
      </c>
      <c r="I15" s="142">
        <f>'Krok 1- Kalkulačka '!G24</f>
        <v>45078</v>
      </c>
      <c r="J15" s="142" t="str">
        <f>'Krok 1- Kalkulačka '!H24</f>
        <v>vlastník/prevádzkovateľ dráhy, dráhový podnik</v>
      </c>
      <c r="K15" s="142">
        <f>'Krok 1- Kalkulačka '!I24</f>
        <v>45</v>
      </c>
      <c r="L15" s="142">
        <f>'Krok 1- Kalkulačka '!L24</f>
        <v>0</v>
      </c>
      <c r="M15" s="143">
        <f>'Krok 1- Kalkulačka '!CC24</f>
        <v>9.3800781249999989</v>
      </c>
      <c r="N15" s="143">
        <f>'Krok 1- Kalkulačka '!CD24</f>
        <v>422.10351562499994</v>
      </c>
      <c r="O15" s="142" t="str">
        <f>'Krok 1- Kalkulačka '!M24</f>
        <v>Out (znižuje náklady)</v>
      </c>
    </row>
    <row r="16" spans="1:15" ht="30.6" x14ac:dyDescent="0.25">
      <c r="A16" s="80" t="s">
        <v>116</v>
      </c>
      <c r="B16" s="85" t="e">
        <f>B7+B8+B9-B13</f>
        <v>#REF!</v>
      </c>
      <c r="C16" s="88" t="e">
        <f>C7+C8+C9-C13</f>
        <v>#REF!</v>
      </c>
      <c r="E16" s="142">
        <f>'Krok 1- Kalkulačka '!B27</f>
        <v>7</v>
      </c>
      <c r="F16" s="142" t="str">
        <f>'Krok 1- Kalkulačka '!C27</f>
        <v>Preukazovanie splnenia podmienok na vedenie dráhového vozidla - nepredkladanie niektorých dokladov</v>
      </c>
      <c r="G16" s="142" t="str">
        <f>'Krok 1- Kalkulačka '!E27</f>
        <v>§ 25 ods. 4</v>
      </c>
      <c r="H16" s="142" t="str">
        <f>'Krok 1- Kalkulačka '!F27</f>
        <v>SK</v>
      </c>
      <c r="I16" s="142">
        <f>'Krok 1- Kalkulačka '!G27</f>
        <v>45078</v>
      </c>
      <c r="J16" s="142" t="str">
        <f>'Krok 1- Kalkulačka '!H27</f>
        <v>vlastník/prevádzkovateľ dráhy, dráhový podnik</v>
      </c>
      <c r="K16" s="142">
        <f>'Krok 1- Kalkulačka '!I27</f>
        <v>45</v>
      </c>
      <c r="L16" s="142">
        <f>'Krok 1- Kalkulačka '!L27</f>
        <v>0</v>
      </c>
      <c r="M16" s="143">
        <f>'Krok 1- Kalkulačka '!CC27</f>
        <v>2.1318359375</v>
      </c>
      <c r="N16" s="143">
        <f>'Krok 1- Kalkulačka '!CD27</f>
        <v>95.9326171875</v>
      </c>
      <c r="O16" s="142" t="str">
        <f>'Krok 1- Kalkulačka '!M27</f>
        <v>Out (znižuje náklady)</v>
      </c>
    </row>
    <row r="17" spans="1:15" ht="30.6" x14ac:dyDescent="0.25">
      <c r="A17" s="90"/>
      <c r="E17" s="142">
        <f>'Krok 1- Kalkulačka '!B30</f>
        <v>8</v>
      </c>
      <c r="F17" s="142" t="str">
        <f>'Krok 1- Kalkulačka '!C30</f>
        <v>Skúšobný komisár</v>
      </c>
      <c r="G17" s="142" t="str">
        <f>'Krok 1- Kalkulačka '!E30</f>
        <v>§ 26 ods. 2 písm. b)</v>
      </c>
      <c r="H17" s="142" t="str">
        <f>'Krok 1- Kalkulačka '!F30</f>
        <v>SK</v>
      </c>
      <c r="I17" s="142">
        <f>'Krok 1- Kalkulačka '!G30</f>
        <v>45078</v>
      </c>
      <c r="J17" s="142" t="str">
        <f>'Krok 1- Kalkulačka '!H30</f>
        <v>vlastník/prevádzkovateľ dráhy, dráhový podnik</v>
      </c>
      <c r="K17" s="142">
        <f>'Krok 1- Kalkulačka '!I30</f>
        <v>45</v>
      </c>
      <c r="L17" s="142">
        <f>'Krok 1- Kalkulačka '!L30</f>
        <v>0</v>
      </c>
      <c r="M17" s="143">
        <f>'Krok 1- Kalkulačka '!CC30</f>
        <v>1000</v>
      </c>
      <c r="N17" s="143">
        <f>'Krok 1- Kalkulačka '!CD30</f>
        <v>45000</v>
      </c>
      <c r="O17" s="142" t="str">
        <f>'Krok 1- Kalkulačka '!M30</f>
        <v>Out (znižuje náklady)</v>
      </c>
    </row>
    <row r="18" spans="1:15" ht="20.399999999999999" x14ac:dyDescent="0.25">
      <c r="E18" s="142">
        <f>'Krok 1- Kalkulačka '!B33</f>
        <v>9</v>
      </c>
      <c r="F18" s="142" t="str">
        <f>'Krok 1- Kalkulačka '!C33</f>
        <v xml:space="preserve">Odborná spôsobilosť, zdravotná spôsobilosť a psychická spôsobilosť - zníženie počtu povinných školení </v>
      </c>
      <c r="G18" s="142" t="str">
        <f>'Krok 1- Kalkulačka '!E33</f>
        <v>§ 32 ods. 4</v>
      </c>
      <c r="H18" s="142" t="str">
        <f>'Krok 1- Kalkulačka '!F33</f>
        <v>SK</v>
      </c>
      <c r="I18" s="142">
        <f>'Krok 1- Kalkulačka '!G33</f>
        <v>45078</v>
      </c>
      <c r="J18" s="142" t="str">
        <f>'Krok 1- Kalkulačka '!H33</f>
        <v>dráhový podnik</v>
      </c>
      <c r="K18" s="142">
        <f>'Krok 1- Kalkulačka '!I33</f>
        <v>12</v>
      </c>
      <c r="L18" s="142">
        <f>'Krok 1- Kalkulačka '!L33</f>
        <v>0</v>
      </c>
      <c r="M18" s="143">
        <f>'Krok 1- Kalkulačka '!CC33</f>
        <v>40</v>
      </c>
      <c r="N18" s="143">
        <f>'Krok 1- Kalkulačka '!CD33</f>
        <v>480</v>
      </c>
      <c r="O18" s="142" t="str">
        <f>'Krok 1- Kalkulačka '!M33</f>
        <v>Out (znižuje náklady)</v>
      </c>
    </row>
    <row r="19" spans="1:15" ht="30.6" x14ac:dyDescent="0.25">
      <c r="E19" s="142">
        <f>'Krok 1- Kalkulačka '!B36</f>
        <v>10</v>
      </c>
      <c r="F19" s="142" t="str">
        <f>'Krok 1- Kalkulačka '!C36</f>
        <v>Povinnosť poskytovať regulačnému orgánu informácie a údaje potrebné na preskúmanie trvania podmienok vydaného povolenia na prevádzkovanie dráhy</v>
      </c>
      <c r="G19" s="142" t="str">
        <f>'Krok 1- Kalkulačka '!E36</f>
        <v>Čl. I</v>
      </c>
      <c r="H19" s="142" t="str">
        <f>'Krok 1- Kalkulačka '!F36</f>
        <v>SK</v>
      </c>
      <c r="I19" s="142">
        <f>'Krok 1- Kalkulačka '!G36</f>
        <v>45078</v>
      </c>
      <c r="J19" s="142" t="str">
        <f>'Krok 1- Kalkulačka '!H36</f>
        <v>vlastník/prevádzkovateľ dráhy</v>
      </c>
      <c r="K19" s="142">
        <f>'Krok 1- Kalkulačka '!I36</f>
        <v>1</v>
      </c>
      <c r="L19" s="142">
        <f>'Krok 1- Kalkulačka '!L36</f>
        <v>0</v>
      </c>
      <c r="M19" s="143">
        <f>'Krok 1- Kalkulačka '!CC36</f>
        <v>4.263671875</v>
      </c>
      <c r="N19" s="143">
        <f>'Krok 1- Kalkulačka '!CD36</f>
        <v>4.263671875</v>
      </c>
      <c r="O19" s="142" t="str">
        <f>'Krok 1- Kalkulačka '!M36</f>
        <v>In (zvyšuje náklady)</v>
      </c>
    </row>
    <row r="20" spans="1:15" ht="51" x14ac:dyDescent="0.25">
      <c r="E20" s="142">
        <f>'Krok 1- Kalkulačka '!B39</f>
        <v>11</v>
      </c>
      <c r="F20" s="142" t="str">
        <f>'Krok 1- Kalkulačka '!C39</f>
        <v xml:space="preserve">Povolenie modernizácie alebo obnovy typu  železničného vozidla s vlastným pohonom pre železničnú dráhu alebo osobného vozňa pre rýchlosť nad 160 km/h
</v>
      </c>
      <c r="G20" s="142" t="str">
        <f>'Krok 1- Kalkulačka '!E39</f>
        <v xml:space="preserve">položka 70 písm. b)
</v>
      </c>
      <c r="H20" s="142" t="str">
        <f>'Krok 1- Kalkulačka '!F39</f>
        <v>SK</v>
      </c>
      <c r="I20" s="142">
        <f>'Krok 1- Kalkulačka '!G39</f>
        <v>45078</v>
      </c>
      <c r="J20" s="142" t="str">
        <f>'Krok 1- Kalkulačka '!H39</f>
        <v>vlastník/držiteľ vozidla</v>
      </c>
      <c r="K20" s="142">
        <f>'Krok 1- Kalkulačka '!I39</f>
        <v>45</v>
      </c>
      <c r="L20" s="142">
        <f>'Krok 1- Kalkulačka '!L39</f>
        <v>0</v>
      </c>
      <c r="M20" s="143">
        <f>'Krok 1- Kalkulačka '!CC39</f>
        <v>4.4444444444444446</v>
      </c>
      <c r="N20" s="143">
        <f>'Krok 1- Kalkulačka '!CD39</f>
        <v>200</v>
      </c>
      <c r="O20" s="142" t="str">
        <f>'Krok 1- Kalkulačka '!M39</f>
        <v>In (zvyšuje náklady)</v>
      </c>
    </row>
    <row r="21" spans="1:15" ht="51" x14ac:dyDescent="0.25">
      <c r="E21" s="142">
        <f>'Krok 1- Kalkulačka '!B42</f>
        <v>12</v>
      </c>
      <c r="F21" s="142" t="str">
        <f>'Krok 1- Kalkulačka '!C42</f>
        <v xml:space="preserve">Povolenie modernizácie alebo obnovy typu ťahaného železničného vozidla pre železničnú dráhu
</v>
      </c>
      <c r="G21" s="142" t="str">
        <f>'Krok 1- Kalkulačka '!E42</f>
        <v xml:space="preserve">položka 70 písm. d)
</v>
      </c>
      <c r="H21" s="142" t="str">
        <f>'Krok 1- Kalkulačka '!F42</f>
        <v>SK</v>
      </c>
      <c r="I21" s="142">
        <f>'Krok 1- Kalkulačka '!G42</f>
        <v>45078</v>
      </c>
      <c r="J21" s="142" t="str">
        <f>'Krok 1- Kalkulačka '!H42</f>
        <v>vlastník/držiteľ vozidla</v>
      </c>
      <c r="K21" s="142">
        <f>'Krok 1- Kalkulačka '!I42</f>
        <v>45</v>
      </c>
      <c r="L21" s="142">
        <f>'Krok 1- Kalkulačka '!L42</f>
        <v>0</v>
      </c>
      <c r="M21" s="143">
        <f>'Krok 1- Kalkulačka '!CC42</f>
        <v>1.7777777777777777</v>
      </c>
      <c r="N21" s="143">
        <f>'Krok 1- Kalkulačka '!CD42</f>
        <v>80</v>
      </c>
      <c r="O21" s="142" t="str">
        <f>'Krok 1- Kalkulačka '!M42</f>
        <v>In (zvyšuje náklady)</v>
      </c>
    </row>
    <row r="22" spans="1:15" ht="20.399999999999999" x14ac:dyDescent="0.25">
      <c r="E22" s="142">
        <f>'Krok 1- Kalkulačka '!B45</f>
        <v>13</v>
      </c>
      <c r="F22" s="142" t="str">
        <f>'Krok 1- Kalkulačka '!C45</f>
        <v>Schválenie typu dráhového vozidla pre špeciálne dráhy</v>
      </c>
      <c r="G22" s="142" t="str">
        <f>'Krok 1- Kalkulačka '!E45</f>
        <v>Čl.II</v>
      </c>
      <c r="H22" s="142" t="str">
        <f>'Krok 1- Kalkulačka '!F45</f>
        <v>SK</v>
      </c>
      <c r="I22" s="142">
        <f>'Krok 1- Kalkulačka '!G45</f>
        <v>45078</v>
      </c>
      <c r="J22" s="142" t="str">
        <f>'Krok 1- Kalkulačka '!H45</f>
        <v>vlastník/držiteľ vozidla</v>
      </c>
      <c r="K22" s="142">
        <f>'Krok 1- Kalkulačka '!I45</f>
        <v>11</v>
      </c>
      <c r="L22" s="142">
        <f>'Krok 1- Kalkulačka '!L45</f>
        <v>0</v>
      </c>
      <c r="M22" s="143">
        <f>'Krok 1- Kalkulačka '!CC45</f>
        <v>44.890980113636367</v>
      </c>
      <c r="N22" s="143">
        <f>'Krok 1- Kalkulačka '!CD45</f>
        <v>493.80078125</v>
      </c>
      <c r="O22" s="142" t="str">
        <f>'Krok 1- Kalkulačka '!M45</f>
        <v>Out (znižuje náklady)</v>
      </c>
    </row>
    <row r="23" spans="1:15" ht="20.399999999999999" x14ac:dyDescent="0.25">
      <c r="E23" s="142">
        <f>'Krok 1- Kalkulačka '!B48</f>
        <v>14</v>
      </c>
      <c r="F23" s="142" t="str">
        <f>'Krok 1- Kalkulačka '!C48</f>
        <v>Schválenie podstatnej zmeny dráhového vozidla pre špeciálne dráhy</v>
      </c>
      <c r="G23" s="142" t="str">
        <f>'Krok 1- Kalkulačka '!E48</f>
        <v>Čl.II</v>
      </c>
      <c r="H23" s="142" t="str">
        <f>'Krok 1- Kalkulačka '!F48</f>
        <v>SK</v>
      </c>
      <c r="I23" s="142">
        <f>'Krok 1- Kalkulačka '!G48</f>
        <v>45078</v>
      </c>
      <c r="J23" s="142" t="str">
        <f>'Krok 1- Kalkulačka '!H48</f>
        <v>vlastník/držiteľ vozidla</v>
      </c>
      <c r="K23" s="142">
        <f>'Krok 1- Kalkulačka '!I48</f>
        <v>11</v>
      </c>
      <c r="L23" s="142">
        <f>'Krok 1- Kalkulačka '!L48</f>
        <v>0</v>
      </c>
      <c r="M23" s="143">
        <f>'Krok 1- Kalkulačka '!CC48</f>
        <v>10.345525568181818</v>
      </c>
      <c r="N23" s="143">
        <f>'Krok 1- Kalkulačka '!CD48</f>
        <v>113.80078125</v>
      </c>
      <c r="O23" s="142" t="str">
        <f>'Krok 1- Kalkulačka '!M48</f>
        <v>Out (znižuje náklady)</v>
      </c>
    </row>
    <row r="24" spans="1:15" ht="51" x14ac:dyDescent="0.25">
      <c r="E24" s="142">
        <f>'Krok 1- Kalkulačka '!B51</f>
        <v>15</v>
      </c>
      <c r="F24" s="142" t="str">
        <f>'Krok 1- Kalkulačka '!C51</f>
        <v>Vydanie duplikátu dokladu o schválení typu, o povolení typu alebo o povolení modernizácie alebo obnovy typu podľa písmen a) až j)</v>
      </c>
      <c r="G24" s="142" t="str">
        <f>'Krok 1- Kalkulačka '!E51</f>
        <v xml:space="preserve">položka 70 písm. j)
</v>
      </c>
      <c r="H24" s="142" t="str">
        <f>'Krok 1- Kalkulačka '!F51</f>
        <v>SK</v>
      </c>
      <c r="I24" s="142">
        <f>'Krok 1- Kalkulačka '!G51</f>
        <v>45078</v>
      </c>
      <c r="J24" s="142" t="str">
        <f>'Krok 1- Kalkulačka '!H51</f>
        <v>vlastník/držiteľ vozidla</v>
      </c>
      <c r="K24" s="142">
        <f>'Krok 1- Kalkulačka '!I51</f>
        <v>45</v>
      </c>
      <c r="L24" s="142">
        <f>'Krok 1- Kalkulačka '!L51</f>
        <v>0</v>
      </c>
      <c r="M24" s="143">
        <f>'Krok 1- Kalkulačka '!CC51</f>
        <v>0.22222222222222221</v>
      </c>
      <c r="N24" s="143">
        <f>'Krok 1- Kalkulačka '!CD51</f>
        <v>10</v>
      </c>
      <c r="O24" s="142" t="str">
        <f>'Krok 1- Kalkulačka '!M51</f>
        <v>In (zvyšuje náklady)</v>
      </c>
    </row>
    <row r="25" spans="1:15" ht="40.799999999999997" x14ac:dyDescent="0.25">
      <c r="E25" s="142">
        <f>'Krok 1- Kalkulačka '!B54</f>
        <v>16</v>
      </c>
      <c r="F25" s="142" t="str">
        <f>'Krok 1- Kalkulačka '!C54</f>
        <v>Vydanie poverenia na vzdelávanie a overovanie odbornej spôsobilosti zamestnancov prevádzkovateľov lanových dráh a dráhových podnikov poskytujúcich dopravné služby na lanových dráhach</v>
      </c>
      <c r="G25" s="142" t="str">
        <f>'Krok 1- Kalkulačka '!E54</f>
        <v>Čl.II</v>
      </c>
      <c r="H25" s="142" t="str">
        <f>'Krok 1- Kalkulačka '!F54</f>
        <v>SK</v>
      </c>
      <c r="I25" s="142">
        <f>'Krok 1- Kalkulačka '!G54</f>
        <v>45078</v>
      </c>
      <c r="J25" s="142" t="str">
        <f>'Krok 1- Kalkulačka '!H54</f>
        <v>poverené PO</v>
      </c>
      <c r="K25" s="142">
        <f>'Krok 1- Kalkulačka '!I54</f>
        <v>1</v>
      </c>
      <c r="L25" s="142">
        <f>'Krok 1- Kalkulačka '!L54</f>
        <v>0</v>
      </c>
      <c r="M25" s="143">
        <f>'Krok 1- Kalkulačka '!CC54</f>
        <v>200</v>
      </c>
      <c r="N25" s="143">
        <f>'Krok 1- Kalkulačka '!CD54</f>
        <v>200</v>
      </c>
      <c r="O25" s="142" t="str">
        <f>'Krok 1- Kalkulačka '!M54</f>
        <v>In (zvyšuje náklady)</v>
      </c>
    </row>
    <row r="26" spans="1:15" ht="20.399999999999999" x14ac:dyDescent="0.25">
      <c r="E26" s="142">
        <f>'Krok 1- Kalkulačka '!B57</f>
        <v>17</v>
      </c>
      <c r="F26" s="142" t="str">
        <f>'Krok 1- Kalkulačka '!C57</f>
        <v>Vydanie poverenia na posudzovanie technickej dokumentácie a schvaľovanie spôsobilosti určených technických zariadení</v>
      </c>
      <c r="G26" s="142" t="str">
        <f>'Krok 1- Kalkulačka '!E57</f>
        <v>Čl.II</v>
      </c>
      <c r="H26" s="142" t="str">
        <f>'Krok 1- Kalkulačka '!F57</f>
        <v>SK</v>
      </c>
      <c r="I26" s="142">
        <f>'Krok 1- Kalkulačka '!G57</f>
        <v>45078</v>
      </c>
      <c r="J26" s="142" t="str">
        <f>'Krok 1- Kalkulačka '!H57</f>
        <v>poverené PO</v>
      </c>
      <c r="K26" s="142">
        <f>'Krok 1- Kalkulačka '!I57</f>
        <v>1</v>
      </c>
      <c r="L26" s="142">
        <f>'Krok 1- Kalkulačka '!L57</f>
        <v>0</v>
      </c>
      <c r="M26" s="143">
        <f>'Krok 1- Kalkulačka '!CC57</f>
        <v>200</v>
      </c>
      <c r="N26" s="143">
        <f>'Krok 1- Kalkulačka '!CD57</f>
        <v>200</v>
      </c>
      <c r="O26" s="142" t="str">
        <f>'Krok 1- Kalkulačka '!M57</f>
        <v>In (zvyšuje náklady)</v>
      </c>
    </row>
    <row r="27" spans="1:15" ht="30.6" x14ac:dyDescent="0.25">
      <c r="E27" s="142">
        <f>'Krok 1- Kalkulačka '!B60</f>
        <v>18</v>
      </c>
      <c r="F27" s="142" t="str">
        <f>'Krok 1- Kalkulačka '!C60</f>
        <v>Vydanie poverenia na overovanie splnenia požiadaviek na vykonávanie určených 
činností</v>
      </c>
      <c r="G27" s="142" t="str">
        <f>'Krok 1- Kalkulačka '!E60</f>
        <v>Čl.II</v>
      </c>
      <c r="H27" s="142" t="str">
        <f>'Krok 1- Kalkulačka '!F60</f>
        <v>SK</v>
      </c>
      <c r="I27" s="142">
        <f>'Krok 1- Kalkulačka '!G60</f>
        <v>45078</v>
      </c>
      <c r="J27" s="142" t="str">
        <f>'Krok 1- Kalkulačka '!H60</f>
        <v>poverené PO</v>
      </c>
      <c r="K27" s="142">
        <f>'Krok 1- Kalkulačka '!I60</f>
        <v>1</v>
      </c>
      <c r="L27" s="142">
        <f>'Krok 1- Kalkulačka '!L60</f>
        <v>0</v>
      </c>
      <c r="M27" s="143">
        <f>'Krok 1- Kalkulačka '!CC60</f>
        <v>200</v>
      </c>
      <c r="N27" s="143">
        <f>'Krok 1- Kalkulačka '!CD60</f>
        <v>200</v>
      </c>
      <c r="O27" s="142" t="str">
        <f>'Krok 1- Kalkulačka '!M60</f>
        <v>In (zvyšuje náklady)</v>
      </c>
    </row>
    <row r="28" spans="1:15" x14ac:dyDescent="0.25">
      <c r="E28" s="142">
        <f>'Krok 1- Kalkulačka '!B63</f>
        <v>19</v>
      </c>
      <c r="F28" s="142" t="str">
        <f>'Krok 1- Kalkulačka '!C63</f>
        <v>Vydanie poverenia na posudzovanie rizík</v>
      </c>
      <c r="G28" s="142" t="str">
        <f>'Krok 1- Kalkulačka '!E63</f>
        <v>Čl.II</v>
      </c>
      <c r="H28" s="142" t="str">
        <f>'Krok 1- Kalkulačka '!F63</f>
        <v>SK</v>
      </c>
      <c r="I28" s="142">
        <f>'Krok 1- Kalkulačka '!G63</f>
        <v>45078</v>
      </c>
      <c r="J28" s="142" t="str">
        <f>'Krok 1- Kalkulačka '!H63</f>
        <v>poverené PO</v>
      </c>
      <c r="K28" s="142">
        <f>'Krok 1- Kalkulačka '!I63</f>
        <v>1</v>
      </c>
      <c r="L28" s="142">
        <f>'Krok 1- Kalkulačka '!L63</f>
        <v>0</v>
      </c>
      <c r="M28" s="143">
        <f>'Krok 1- Kalkulačka '!CC63</f>
        <v>500</v>
      </c>
      <c r="N28" s="143">
        <f>'Krok 1- Kalkulačka '!CD63</f>
        <v>500</v>
      </c>
      <c r="O28" s="142" t="str">
        <f>'Krok 1- Kalkulačka '!M63</f>
        <v>In (zvyšuje náklady)</v>
      </c>
    </row>
    <row r="29" spans="1:15" x14ac:dyDescent="0.25">
      <c r="E29" s="142">
        <f>'Krok 1- Kalkulačka '!B66</f>
        <v>20</v>
      </c>
      <c r="F29" s="142" t="str">
        <f>'Krok 1- Kalkulačka '!C66</f>
        <v>Vykonanie zmeny vo vydanom poverení podľa písmena t) až z)</v>
      </c>
      <c r="G29" s="142" t="str">
        <f>'Krok 1- Kalkulačka '!E66</f>
        <v>Čl.II</v>
      </c>
      <c r="H29" s="142" t="str">
        <f>'Krok 1- Kalkulačka '!F66</f>
        <v>SK</v>
      </c>
      <c r="I29" s="142">
        <f>'Krok 1- Kalkulačka '!G66</f>
        <v>45078</v>
      </c>
      <c r="J29" s="142" t="str">
        <f>'Krok 1- Kalkulačka '!H66</f>
        <v>poverené PO</v>
      </c>
      <c r="K29" s="142">
        <f>'Krok 1- Kalkulačka '!I66</f>
        <v>1</v>
      </c>
      <c r="L29" s="142">
        <f>'Krok 1- Kalkulačka '!L66</f>
        <v>0</v>
      </c>
      <c r="M29" s="143">
        <f>'Krok 1- Kalkulačka '!CC66</f>
        <v>100</v>
      </c>
      <c r="N29" s="143">
        <f>'Krok 1- Kalkulačka '!CD66</f>
        <v>100</v>
      </c>
      <c r="O29" s="142" t="str">
        <f>'Krok 1- Kalkulačka '!M66</f>
        <v>In (zvyšuje náklady)</v>
      </c>
    </row>
    <row r="30" spans="1:15" ht="30.6" x14ac:dyDescent="0.25">
      <c r="E30" s="142">
        <f>'Krok 1- Kalkulačka '!B69</f>
        <v>21</v>
      </c>
      <c r="F30" s="142" t="str">
        <f>'Krok 1- Kalkulačka '!C69</f>
        <v>Vykonanie skúšky o odbornej spôsobilosti na výkon činnosti bezpečnostného poradcu pre prepravu nebezpečného tovaru po železnici</v>
      </c>
      <c r="G30" s="142" t="str">
        <f>'Krok 1- Kalkulačka '!E69</f>
        <v>Čl.II</v>
      </c>
      <c r="H30" s="142" t="str">
        <f>'Krok 1- Kalkulačka '!F69</f>
        <v>SK</v>
      </c>
      <c r="I30" s="142">
        <f>'Krok 1- Kalkulačka '!G69</f>
        <v>45078</v>
      </c>
      <c r="J30" s="142" t="str">
        <f>'Krok 1- Kalkulačka '!H69</f>
        <v>dráhový podnik</v>
      </c>
      <c r="K30" s="142">
        <f>'Krok 1- Kalkulačka '!I69</f>
        <v>1</v>
      </c>
      <c r="L30" s="142">
        <f>'Krok 1- Kalkulačka '!L69</f>
        <v>0</v>
      </c>
      <c r="M30" s="143">
        <f>'Krok 1- Kalkulačka '!CC69</f>
        <v>33</v>
      </c>
      <c r="N30" s="143">
        <f>'Krok 1- Kalkulačka '!CD69</f>
        <v>33</v>
      </c>
      <c r="O30" s="142" t="str">
        <f>'Krok 1- Kalkulačka '!M69</f>
        <v>In (zvyšuje náklady)</v>
      </c>
    </row>
    <row r="31" spans="1:15" ht="51" x14ac:dyDescent="0.25">
      <c r="E31" s="142">
        <f>'Krok 1- Kalkulačka '!B72</f>
        <v>22</v>
      </c>
      <c r="F31" s="142" t="str">
        <f>'Krok 1- Kalkulačka '!C72</f>
        <v>Vydanie technického preukazu dráhového vozidla pre železničnú dráhu, električkovú dráhu, trolejbusovú dráhu alebo pre špeciálnu dráhu</v>
      </c>
      <c r="G31" s="142" t="str">
        <f>'Krok 1- Kalkulačka '!E72</f>
        <v xml:space="preserve">položka 71 písm. a)
</v>
      </c>
      <c r="H31" s="142" t="str">
        <f>'Krok 1- Kalkulačka '!F72</f>
        <v>SK</v>
      </c>
      <c r="I31" s="142">
        <f>'Krok 1- Kalkulačka '!G72</f>
        <v>45078</v>
      </c>
      <c r="J31" s="142" t="str">
        <f>'Krok 1- Kalkulačka '!H72</f>
        <v>dráhový podnik</v>
      </c>
      <c r="K31" s="142">
        <f>'Krok 1- Kalkulačka '!I72</f>
        <v>56</v>
      </c>
      <c r="L31" s="142">
        <f>'Krok 1- Kalkulačka '!L72</f>
        <v>0</v>
      </c>
      <c r="M31" s="143">
        <f>'Krok 1- Kalkulačka '!CC72</f>
        <v>0.7142857142857143</v>
      </c>
      <c r="N31" s="143">
        <f>'Krok 1- Kalkulačka '!CD72</f>
        <v>40</v>
      </c>
      <c r="O31" s="142" t="str">
        <f>'Krok 1- Kalkulačka '!M72</f>
        <v>In (zvyšuje náklady)</v>
      </c>
    </row>
    <row r="32" spans="1:15" ht="51" x14ac:dyDescent="0.25">
      <c r="E32" s="142">
        <f>'Krok 1- Kalkulačka '!B75</f>
        <v>23</v>
      </c>
      <c r="F32" s="142" t="str">
        <f>'Krok 1- Kalkulačka '!C75</f>
        <v>Pridelenie značky držiteľa železničného vozidla</v>
      </c>
      <c r="G32" s="142" t="str">
        <f>'Krok 1- Kalkulačka '!E75</f>
        <v xml:space="preserve">položka 71 písm. e)
</v>
      </c>
      <c r="H32" s="142" t="str">
        <f>'Krok 1- Kalkulačka '!F75</f>
        <v>SK</v>
      </c>
      <c r="I32" s="142">
        <f>'Krok 1- Kalkulačka '!G75</f>
        <v>45078</v>
      </c>
      <c r="J32" s="142" t="str">
        <f>'Krok 1- Kalkulačka '!H75</f>
        <v>držiteľ vozidla</v>
      </c>
      <c r="K32" s="142">
        <f>'Krok 1- Kalkulačka '!I75</f>
        <v>45</v>
      </c>
      <c r="L32" s="142">
        <f>'Krok 1- Kalkulačka '!L75</f>
        <v>0</v>
      </c>
      <c r="M32" s="143">
        <f>'Krok 1- Kalkulačka '!CC75</f>
        <v>1734</v>
      </c>
      <c r="N32" s="143">
        <f>'Krok 1- Kalkulačka '!CD75</f>
        <v>78030</v>
      </c>
      <c r="O32" s="142" t="str">
        <f>'Krok 1- Kalkulačka '!M75</f>
        <v>In (zvyšuje náklady)</v>
      </c>
    </row>
    <row r="33" spans="5:15" ht="51" x14ac:dyDescent="0.25">
      <c r="E33" s="142">
        <f>'Krok 1- Kalkulačka '!B78</f>
        <v>24</v>
      </c>
      <c r="F33" s="142" t="str">
        <f>'Krok 1- Kalkulačka '!C78</f>
        <v>Zmena registrovaných údajov subjektov železničného vozidla</v>
      </c>
      <c r="G33" s="142" t="str">
        <f>'Krok 1- Kalkulačka '!E78</f>
        <v xml:space="preserve">položka 71 písm. f)
</v>
      </c>
      <c r="H33" s="142" t="str">
        <f>'Krok 1- Kalkulačka '!F78</f>
        <v>SK</v>
      </c>
      <c r="I33" s="142">
        <f>'Krok 1- Kalkulačka '!G78</f>
        <v>45078</v>
      </c>
      <c r="J33" s="142" t="str">
        <f>'Krok 1- Kalkulačka '!H78</f>
        <v>vlastník/držiteľ vozidla</v>
      </c>
      <c r="K33" s="142">
        <f>'Krok 1- Kalkulačka '!I78</f>
        <v>45</v>
      </c>
      <c r="L33" s="142">
        <f>'Krok 1- Kalkulačka '!L78</f>
        <v>0</v>
      </c>
      <c r="M33" s="143">
        <f>'Krok 1- Kalkulačka '!CC78</f>
        <v>1.3333333333333333</v>
      </c>
      <c r="N33" s="143">
        <f>'Krok 1- Kalkulačka '!CD78</f>
        <v>60</v>
      </c>
      <c r="O33" s="142" t="str">
        <f>'Krok 1- Kalkulačka '!M78</f>
        <v>In (zvyšuje náklady)</v>
      </c>
    </row>
    <row r="34" spans="5:15" ht="51" x14ac:dyDescent="0.25">
      <c r="E34" s="142">
        <f>'Krok 1- Kalkulačka '!B81</f>
        <v>25</v>
      </c>
      <c r="F34" s="142" t="str">
        <f>'Krok 1- Kalkulačka '!C81</f>
        <v>Zmena alebo zrušenie značky držiteľa železničného vozidla</v>
      </c>
      <c r="G34" s="142" t="str">
        <f>'Krok 1- Kalkulačka '!E81</f>
        <v xml:space="preserve">položka 71 písm. g)
</v>
      </c>
      <c r="H34" s="142" t="str">
        <f>'Krok 1- Kalkulačka '!F81</f>
        <v>SK</v>
      </c>
      <c r="I34" s="142">
        <f>'Krok 1- Kalkulačka '!G81</f>
        <v>45078</v>
      </c>
      <c r="J34" s="142" t="str">
        <f>'Krok 1- Kalkulačka '!H81</f>
        <v>vlastník/držiteľ vozidla</v>
      </c>
      <c r="K34" s="142">
        <f>'Krok 1- Kalkulačka '!I81</f>
        <v>45</v>
      </c>
      <c r="L34" s="142">
        <f>'Krok 1- Kalkulačka '!L81</f>
        <v>0</v>
      </c>
      <c r="M34" s="143">
        <f>'Krok 1- Kalkulačka '!CC81</f>
        <v>247.33333333333334</v>
      </c>
      <c r="N34" s="143">
        <f>'Krok 1- Kalkulačka '!CD81</f>
        <v>11130</v>
      </c>
      <c r="O34" s="142" t="str">
        <f>'Krok 1- Kalkulačka '!M81</f>
        <v>In (zvyšuje náklady)</v>
      </c>
    </row>
    <row r="35" spans="5:15" ht="51" x14ac:dyDescent="0.25">
      <c r="E35" s="142">
        <f>'Krok 1- Kalkulačka '!B84</f>
        <v>26</v>
      </c>
      <c r="F35" s="142" t="str">
        <f>'Krok 1- Kalkulačka '!C84</f>
        <v>Povolenie na uvedenie železničného vozidla na trh alebo do prevádzky</v>
      </c>
      <c r="G35" s="142" t="str">
        <f>'Krok 1- Kalkulačka '!E84</f>
        <v xml:space="preserve">položka 71 písm. h)
</v>
      </c>
      <c r="H35" s="142" t="str">
        <f>'Krok 1- Kalkulačka '!F84</f>
        <v>SK</v>
      </c>
      <c r="I35" s="142">
        <f>'Krok 1- Kalkulačka '!G84</f>
        <v>45078</v>
      </c>
      <c r="J35" s="142" t="str">
        <f>'Krok 1- Kalkulačka '!H84</f>
        <v>vlastník/držiteľ vozidla</v>
      </c>
      <c r="K35" s="142">
        <f>'Krok 1- Kalkulačka '!I84</f>
        <v>45</v>
      </c>
      <c r="L35" s="142">
        <f>'Krok 1- Kalkulačka '!L84</f>
        <v>0</v>
      </c>
      <c r="M35" s="143">
        <f>'Krok 1- Kalkulačka '!CC84</f>
        <v>3.5555555555555554</v>
      </c>
      <c r="N35" s="143">
        <f>'Krok 1- Kalkulačka '!CD84</f>
        <v>160</v>
      </c>
      <c r="O35" s="142" t="str">
        <f>'Krok 1- Kalkulačka '!M84</f>
        <v>In (zvyšuje náklady)</v>
      </c>
    </row>
    <row r="36" spans="5:15" ht="51" x14ac:dyDescent="0.25">
      <c r="E36" s="142">
        <f>'Krok 1- Kalkulačka '!B87</f>
        <v>27</v>
      </c>
      <c r="F36" s="142" t="str">
        <f>'Krok 1- Kalkulačka '!C87</f>
        <v>Zmena alebo zrušenie povolenia na uvedenie železničného vozidla na trh alebo do prevádzky</v>
      </c>
      <c r="G36" s="142" t="str">
        <f>'Krok 1- Kalkulačka '!E87</f>
        <v xml:space="preserve">položka 71 písm. i)
</v>
      </c>
      <c r="H36" s="142" t="str">
        <f>'Krok 1- Kalkulačka '!F87</f>
        <v>SK</v>
      </c>
      <c r="I36" s="142">
        <f>'Krok 1- Kalkulačka '!G87</f>
        <v>45078</v>
      </c>
      <c r="J36" s="142" t="str">
        <f>'Krok 1- Kalkulačka '!H87</f>
        <v>vlastník/držiteľ vozidla</v>
      </c>
      <c r="K36" s="142">
        <f>'Krok 1- Kalkulačka '!I87</f>
        <v>45</v>
      </c>
      <c r="L36" s="142">
        <f>'Krok 1- Kalkulačka '!L87</f>
        <v>0</v>
      </c>
      <c r="M36" s="143">
        <f>'Krok 1- Kalkulačka '!CC87</f>
        <v>207.66666666666666</v>
      </c>
      <c r="N36" s="143">
        <f>'Krok 1- Kalkulačka '!CD87</f>
        <v>9345</v>
      </c>
      <c r="O36" s="142" t="str">
        <f>'Krok 1- Kalkulačka '!M87</f>
        <v>In (zvyšuje náklady)</v>
      </c>
    </row>
    <row r="37" spans="5:15" ht="51" x14ac:dyDescent="0.25">
      <c r="E37" s="142">
        <f>'Krok 1- Kalkulačka '!B90</f>
        <v>28</v>
      </c>
      <c r="F37" s="142" t="str">
        <f>'Krok 1- Kalkulačka '!C90</f>
        <v>Pridelenie evidenčného čísla železničnému vozidlu</v>
      </c>
      <c r="G37" s="142" t="str">
        <f>'Krok 1- Kalkulačka '!E90</f>
        <v xml:space="preserve">položka 71 písm. j)
</v>
      </c>
      <c r="H37" s="142" t="str">
        <f>'Krok 1- Kalkulačka '!F90</f>
        <v>SK</v>
      </c>
      <c r="I37" s="142">
        <f>'Krok 1- Kalkulačka '!G90</f>
        <v>45078</v>
      </c>
      <c r="J37" s="142" t="str">
        <f>'Krok 1- Kalkulačka '!H90</f>
        <v>vlastník/držiteľ vozidla</v>
      </c>
      <c r="K37" s="142">
        <f>'Krok 1- Kalkulačka '!I90</f>
        <v>45</v>
      </c>
      <c r="L37" s="142">
        <f>'Krok 1- Kalkulačka '!L90</f>
        <v>0</v>
      </c>
      <c r="M37" s="143">
        <f>'Krok 1- Kalkulačka '!CC90</f>
        <v>90.222222222222229</v>
      </c>
      <c r="N37" s="143">
        <f>'Krok 1- Kalkulačka '!CD90</f>
        <v>4060</v>
      </c>
      <c r="O37" s="142" t="str">
        <f>'Krok 1- Kalkulačka '!M90</f>
        <v>In (zvyšuje náklady)</v>
      </c>
    </row>
    <row r="38" spans="5:15" ht="51" x14ac:dyDescent="0.25">
      <c r="E38" s="142">
        <f>'Krok 1- Kalkulačka '!B93</f>
        <v>29</v>
      </c>
      <c r="F38" s="142" t="str">
        <f>'Krok 1- Kalkulačka '!C93</f>
        <v xml:space="preserve">Zmena alebo zrušenie evidenčného čísla železničného  vozidla
</v>
      </c>
      <c r="G38" s="142" t="str">
        <f>'Krok 1- Kalkulačka '!E93</f>
        <v xml:space="preserve">položka 71 písm. k)
</v>
      </c>
      <c r="H38" s="142" t="str">
        <f>'Krok 1- Kalkulačka '!F93</f>
        <v>SK</v>
      </c>
      <c r="I38" s="142">
        <f>'Krok 1- Kalkulačka '!G93</f>
        <v>45078</v>
      </c>
      <c r="J38" s="142" t="str">
        <f>'Krok 1- Kalkulačka '!H93</f>
        <v>vlastník/držiteľ vozidla</v>
      </c>
      <c r="K38" s="142">
        <f>'Krok 1- Kalkulačka '!I93</f>
        <v>45</v>
      </c>
      <c r="L38" s="142">
        <f>'Krok 1- Kalkulačka '!L93</f>
        <v>0</v>
      </c>
      <c r="M38" s="143">
        <f>'Krok 1- Kalkulačka '!CC93</f>
        <v>127.77777777777777</v>
      </c>
      <c r="N38" s="143">
        <f>'Krok 1- Kalkulačka '!CD93</f>
        <v>5750</v>
      </c>
      <c r="O38" s="142" t="str">
        <f>'Krok 1- Kalkulačka '!M93</f>
        <v>In (zvyšuje náklady)</v>
      </c>
    </row>
    <row r="39" spans="5:15" ht="51" x14ac:dyDescent="0.25">
      <c r="E39" s="142">
        <f>'Krok 1- Kalkulačka '!B96</f>
        <v>30</v>
      </c>
      <c r="F39" s="142" t="str">
        <f>'Krok 1- Kalkulačka '!C96</f>
        <v xml:space="preserve">Zaregistrovanie železničného vozidla do národného registra železničných vozidiel
</v>
      </c>
      <c r="G39" s="142" t="str">
        <f>'Krok 1- Kalkulačka '!E96</f>
        <v xml:space="preserve">položka 71 písm. l)
</v>
      </c>
      <c r="H39" s="142" t="str">
        <f>'Krok 1- Kalkulačka '!F96</f>
        <v>SK</v>
      </c>
      <c r="I39" s="142">
        <f>'Krok 1- Kalkulačka '!G96</f>
        <v>45078</v>
      </c>
      <c r="J39" s="142" t="str">
        <f>'Krok 1- Kalkulačka '!H96</f>
        <v>vlastník/držiteľ vozidla</v>
      </c>
      <c r="K39" s="142">
        <f>'Krok 1- Kalkulačka '!I96</f>
        <v>1</v>
      </c>
      <c r="L39" s="142">
        <f>'Krok 1- Kalkulačka '!L96</f>
        <v>0</v>
      </c>
      <c r="M39" s="143">
        <f>'Krok 1- Kalkulačka '!CC96</f>
        <v>50</v>
      </c>
      <c r="N39" s="143">
        <f>'Krok 1- Kalkulačka '!CD96</f>
        <v>50</v>
      </c>
      <c r="O39" s="142" t="str">
        <f>'Krok 1- Kalkulačka '!M96</f>
        <v>In (zvyšuje náklady)</v>
      </c>
    </row>
    <row r="40" spans="5:15" ht="40.799999999999997" x14ac:dyDescent="0.25">
      <c r="E40" s="142">
        <f>'Krok 1- Kalkulačka '!B99</f>
        <v>31</v>
      </c>
      <c r="F40" s="142" t="str">
        <f>'Krok 1- Kalkulačka '!C99</f>
        <v>Vydanie oprávnenia podnikateľovi podľa osobitných predpisov na výkon určených činností v oblasti určených technických zariadení na dráhach za každú činnosť alebo činnosť zvárania alebo nedeštruktívneho skúšania</v>
      </c>
      <c r="G40" s="142" t="str">
        <f>'Krok 1- Kalkulačka '!E99</f>
        <v>položka 203 písm. a) + čl. II</v>
      </c>
      <c r="H40" s="142" t="str">
        <f>'Krok 1- Kalkulačka '!F99</f>
        <v>SK</v>
      </c>
      <c r="I40" s="142">
        <f>'Krok 1- Kalkulačka '!G99</f>
        <v>45078</v>
      </c>
      <c r="J40" s="142" t="str">
        <f>'Krok 1- Kalkulačka '!H99</f>
        <v>dráhový podnik</v>
      </c>
      <c r="K40" s="142">
        <f>'Krok 1- Kalkulačka '!I99</f>
        <v>45</v>
      </c>
      <c r="L40" s="142">
        <f>'Krok 1- Kalkulačka '!L99</f>
        <v>0</v>
      </c>
      <c r="M40" s="143">
        <f>'Krok 1- Kalkulačka '!CC99</f>
        <v>4.4444444444444446</v>
      </c>
      <c r="N40" s="143">
        <f>'Krok 1- Kalkulačka '!CD99</f>
        <v>200</v>
      </c>
      <c r="O40" s="142" t="str">
        <f>'Krok 1- Kalkulačka '!M99</f>
        <v>In (zvyšuje náklady)</v>
      </c>
    </row>
    <row r="41" spans="5:15" ht="30.6" x14ac:dyDescent="0.25">
      <c r="E41" s="142">
        <f>'Krok 1- Kalkulačka '!B102</f>
        <v>32</v>
      </c>
      <c r="F41" s="142" t="str">
        <f>'Krok 1- Kalkulačka '!C102</f>
        <v>Poskytnutie informácií na základe žiadosti o predbežné zapojenie podľa osobitného predpisu 21c)</v>
      </c>
      <c r="G41" s="142" t="str">
        <f>'Krok 1- Kalkulačka '!E102</f>
        <v>Čl.II</v>
      </c>
      <c r="H41" s="142" t="str">
        <f>'Krok 1- Kalkulačka '!F102</f>
        <v>EÚ úplná harmonizácia</v>
      </c>
      <c r="I41" s="142">
        <f>'Krok 1- Kalkulačka '!G102</f>
        <v>45078</v>
      </c>
      <c r="J41" s="142" t="str">
        <f>'Krok 1- Kalkulačka '!H102</f>
        <v>prevádzkovateľ dráhy, dráhový podnik</v>
      </c>
      <c r="K41" s="142">
        <f>'Krok 1- Kalkulačka '!I102</f>
        <v>45</v>
      </c>
      <c r="L41" s="142">
        <f>'Krok 1- Kalkulačka '!L102</f>
        <v>0</v>
      </c>
      <c r="M41" s="143">
        <f>'Krok 1- Kalkulačka '!CC102</f>
        <v>1.1111111111111112</v>
      </c>
      <c r="N41" s="143">
        <f>'Krok 1- Kalkulačka '!CD102</f>
        <v>50</v>
      </c>
      <c r="O41" s="142" t="str">
        <f>'Krok 1- Kalkulačka '!M102</f>
        <v>In (zvyšuje náklady)</v>
      </c>
    </row>
    <row r="42" spans="5:15" ht="51" x14ac:dyDescent="0.25">
      <c r="E42" s="142">
        <f>'Krok 1- Kalkulačka '!B105</f>
        <v>33</v>
      </c>
      <c r="F42" s="142" t="str">
        <f>'Krok 1- Kalkulačka '!C105</f>
        <v xml:space="preserve">Vydanie  preukazu  na  vedenie  dráhového vozidla na všetkých dráhach
</v>
      </c>
      <c r="G42" s="142" t="str">
        <f>'Krok 1- Kalkulačka '!E105</f>
        <v xml:space="preserve">položka 75 písm. a)
</v>
      </c>
      <c r="H42" s="142" t="str">
        <f>'Krok 1- Kalkulačka '!F105</f>
        <v>SK</v>
      </c>
      <c r="I42" s="142">
        <f>'Krok 1- Kalkulačka '!G105</f>
        <v>45078</v>
      </c>
      <c r="J42" s="142" t="str">
        <f>'Krok 1- Kalkulačka '!H105</f>
        <v>dráhový podnik</v>
      </c>
      <c r="K42" s="142">
        <f>'Krok 1- Kalkulačka '!I105</f>
        <v>56</v>
      </c>
      <c r="L42" s="142">
        <f>'Krok 1- Kalkulačka '!L105</f>
        <v>0</v>
      </c>
      <c r="M42" s="143">
        <f>'Krok 1- Kalkulačka '!CC105</f>
        <v>5.625</v>
      </c>
      <c r="N42" s="143">
        <f>'Krok 1- Kalkulačka '!CD105</f>
        <v>315</v>
      </c>
      <c r="O42" s="142" t="str">
        <f>'Krok 1- Kalkulačka '!M105</f>
        <v>In (zvyšuje náklady)</v>
      </c>
    </row>
    <row r="43" spans="5:15" ht="51" x14ac:dyDescent="0.25">
      <c r="E43" s="142">
        <f>'Krok 1- Kalkulačka '!B108</f>
        <v>34</v>
      </c>
      <c r="F43" s="142" t="str">
        <f>'Krok 1- Kalkulačka '!C108</f>
        <v>Vykonanie  zmeny  v  preukaze  na  vedenie dráhového vozidla a na riadenie chodu lanovej dráhy</v>
      </c>
      <c r="G43" s="142" t="str">
        <f>'Krok 1- Kalkulačka '!E108</f>
        <v xml:space="preserve">položka 75 písm. b)
</v>
      </c>
      <c r="H43" s="142" t="str">
        <f>'Krok 1- Kalkulačka '!F108</f>
        <v>SK</v>
      </c>
      <c r="I43" s="142">
        <f>'Krok 1- Kalkulačka '!G108</f>
        <v>45078</v>
      </c>
      <c r="J43" s="142" t="str">
        <f>'Krok 1- Kalkulačka '!H108</f>
        <v>dráhový podnik</v>
      </c>
      <c r="K43" s="142">
        <f>'Krok 1- Kalkulačka '!I108</f>
        <v>30</v>
      </c>
      <c r="L43" s="142">
        <f>'Krok 1- Kalkulačka '!L108</f>
        <v>0</v>
      </c>
      <c r="M43" s="143">
        <f>'Krok 1- Kalkulačka '!CC108</f>
        <v>1</v>
      </c>
      <c r="N43" s="143">
        <f>'Krok 1- Kalkulačka '!CD108</f>
        <v>30</v>
      </c>
      <c r="O43" s="142" t="str">
        <f>'Krok 1- Kalkulačka '!M108</f>
        <v>In (zvyšuje náklady)</v>
      </c>
    </row>
    <row r="44" spans="5:15" ht="51" x14ac:dyDescent="0.25">
      <c r="E44" s="142">
        <f>'Krok 1- Kalkulačka '!B111</f>
        <v>35</v>
      </c>
      <c r="F44" s="142" t="str">
        <f>'Krok 1- Kalkulačka '!C111</f>
        <v>Vydanie  bezpečnostného osvedčenia  pre železničný podnik</v>
      </c>
      <c r="G44" s="142" t="str">
        <f>'Krok 1- Kalkulačka '!E111</f>
        <v xml:space="preserve">položka 75 písm. c)
</v>
      </c>
      <c r="H44" s="142" t="str">
        <f>'Krok 1- Kalkulačka '!F111</f>
        <v>SK</v>
      </c>
      <c r="I44" s="142">
        <f>'Krok 1- Kalkulačka '!G111</f>
        <v>45078</v>
      </c>
      <c r="J44" s="142" t="str">
        <f>'Krok 1- Kalkulačka '!H111</f>
        <v>dráhový podnik</v>
      </c>
      <c r="K44" s="142">
        <f>'Krok 1- Kalkulačka '!I111</f>
        <v>30</v>
      </c>
      <c r="L44" s="142">
        <f>'Krok 1- Kalkulačka '!L111</f>
        <v>0</v>
      </c>
      <c r="M44" s="143">
        <f>'Krok 1- Kalkulačka '!CC111</f>
        <v>690.38333333333333</v>
      </c>
      <c r="N44" s="143">
        <f>'Krok 1- Kalkulačka '!CD111</f>
        <v>20711.5</v>
      </c>
      <c r="O44" s="142" t="str">
        <f>'Krok 1- Kalkulačka '!M111</f>
        <v>In (zvyšuje náklady)</v>
      </c>
    </row>
    <row r="45" spans="5:15" ht="51" x14ac:dyDescent="0.25">
      <c r="E45" s="142">
        <f>'Krok 1- Kalkulačka '!B114</f>
        <v>36</v>
      </c>
      <c r="F45" s="142" t="str">
        <f>'Krok 1- Kalkulačka '!C114</f>
        <v xml:space="preserve">Vydanie bezpečnostného povolenia pre manažéra infraštruktúry
</v>
      </c>
      <c r="G45" s="142" t="str">
        <f>'Krok 1- Kalkulačka '!E114</f>
        <v xml:space="preserve">položka 75 písm. d)
</v>
      </c>
      <c r="H45" s="142" t="str">
        <f>'Krok 1- Kalkulačka '!F114</f>
        <v>SK</v>
      </c>
      <c r="I45" s="142">
        <f>'Krok 1- Kalkulačka '!G114</f>
        <v>45078</v>
      </c>
      <c r="J45" s="142" t="str">
        <f>'Krok 1- Kalkulačka '!H114</f>
        <v>prevádzkovateľa dráhy</v>
      </c>
      <c r="K45" s="142">
        <f>'Krok 1- Kalkulačka '!I114</f>
        <v>1</v>
      </c>
      <c r="L45" s="142">
        <f>'Krok 1- Kalkulačka '!L114</f>
        <v>0</v>
      </c>
      <c r="M45" s="143">
        <f>'Krok 1- Kalkulačka '!CC114</f>
        <v>800</v>
      </c>
      <c r="N45" s="143">
        <f>'Krok 1- Kalkulačka '!CD114</f>
        <v>800</v>
      </c>
      <c r="O45" s="142" t="str">
        <f>'Krok 1- Kalkulačka '!M114</f>
        <v>In (zvyšuje náklady)</v>
      </c>
    </row>
    <row r="46" spans="5:15" ht="51" x14ac:dyDescent="0.25">
      <c r="E46" s="142">
        <f>'Krok 1- Kalkulačka '!B117</f>
        <v>37</v>
      </c>
      <c r="F46" s="142" t="str">
        <f>'Krok 1- Kalkulačka '!C117</f>
        <v xml:space="preserve">Zmena alebo zrušenie bezpečnostného osvedčenia podľa písmena c), alebo bezpečnostného povolenia podľa písmena d)
</v>
      </c>
      <c r="G46" s="142" t="str">
        <f>'Krok 1- Kalkulačka '!E117</f>
        <v xml:space="preserve">položka 75 písm. e)
</v>
      </c>
      <c r="H46" s="142" t="str">
        <f>'Krok 1- Kalkulačka '!F117</f>
        <v>SK</v>
      </c>
      <c r="I46" s="142">
        <f>'Krok 1- Kalkulačka '!G117</f>
        <v>45078</v>
      </c>
      <c r="J46" s="142" t="str">
        <f>'Krok 1- Kalkulačka '!H117</f>
        <v>vlastník/prevádzkovateľ dráhy</v>
      </c>
      <c r="K46" s="142">
        <f>'Krok 1- Kalkulačka '!I117</f>
        <v>46</v>
      </c>
      <c r="L46" s="142">
        <f>'Krok 1- Kalkulačka '!L117</f>
        <v>0</v>
      </c>
      <c r="M46" s="143">
        <f>'Krok 1- Kalkulačka '!CC117</f>
        <v>14.673913043478262</v>
      </c>
      <c r="N46" s="143">
        <f>'Krok 1- Kalkulačka '!CD117</f>
        <v>675</v>
      </c>
      <c r="O46" s="142" t="str">
        <f>'Krok 1- Kalkulačka '!M117</f>
        <v>In (zvyšuje náklady)</v>
      </c>
    </row>
    <row r="47" spans="5:15" x14ac:dyDescent="0.25">
      <c r="E47" s="142">
        <f>'Krok 1- Kalkulačka '!B120</f>
        <v>38</v>
      </c>
      <c r="F47" s="142" t="str">
        <f>'Krok 1- Kalkulačka '!C120</f>
        <v>Vydanie vyhlásenia o uznaní skúšajúcich rušňovodičov</v>
      </c>
      <c r="G47" s="142" t="str">
        <f>'Krok 1- Kalkulačka '!E120</f>
        <v>Čl.II</v>
      </c>
      <c r="H47" s="142" t="str">
        <f>'Krok 1- Kalkulačka '!F120</f>
        <v>SK</v>
      </c>
      <c r="I47" s="142">
        <f>'Krok 1- Kalkulačka '!G120</f>
        <v>45078</v>
      </c>
      <c r="J47" s="142" t="str">
        <f>'Krok 1- Kalkulačka '!H120</f>
        <v>dráhový podnik</v>
      </c>
      <c r="K47" s="142">
        <f>'Krok 1- Kalkulačka '!I120</f>
        <v>45</v>
      </c>
      <c r="L47" s="142">
        <f>'Krok 1- Kalkulačka '!L120</f>
        <v>0</v>
      </c>
      <c r="M47" s="143">
        <f>'Krok 1- Kalkulačka '!CC120</f>
        <v>1.1111111111111112</v>
      </c>
      <c r="N47" s="143">
        <f>'Krok 1- Kalkulačka '!CD120</f>
        <v>50</v>
      </c>
      <c r="O47" s="142" t="str">
        <f>'Krok 1- Kalkulačka '!M120</f>
        <v>In (zvyšuje náklady)</v>
      </c>
    </row>
    <row r="48" spans="5:15" ht="20.399999999999999" x14ac:dyDescent="0.25">
      <c r="E48" s="142">
        <f>'Krok 1- Kalkulačka '!B123</f>
        <v>39</v>
      </c>
      <c r="F48" s="142" t="str">
        <f>'Krok 1- Kalkulačka '!C123</f>
        <v>Vydanie výnimky zo stavebno – technických požiadaviek na projektovanie, výstavbu a prevádzku dráhy</v>
      </c>
      <c r="G48" s="142" t="str">
        <f>'Krok 1- Kalkulačka '!E123</f>
        <v>Čl.II</v>
      </c>
      <c r="H48" s="142" t="str">
        <f>'Krok 1- Kalkulačka '!F123</f>
        <v>SK</v>
      </c>
      <c r="I48" s="142">
        <f>'Krok 1- Kalkulačka '!G123</f>
        <v>45078</v>
      </c>
      <c r="J48" s="142" t="str">
        <f>'Krok 1- Kalkulačka '!H123</f>
        <v>vlastník/prevádzkovateľ dráhy</v>
      </c>
      <c r="K48" s="142">
        <f>'Krok 1- Kalkulačka '!I123</f>
        <v>1</v>
      </c>
      <c r="L48" s="142">
        <f>'Krok 1- Kalkulačka '!L123</f>
        <v>0</v>
      </c>
      <c r="M48" s="143">
        <f>'Krok 1- Kalkulačka '!CC123</f>
        <v>100</v>
      </c>
      <c r="N48" s="143">
        <f>'Krok 1- Kalkulačka '!CD123</f>
        <v>100</v>
      </c>
      <c r="O48" s="142" t="str">
        <f>'Krok 1- Kalkulačka '!M123</f>
        <v>In (zvyšuje náklady)</v>
      </c>
    </row>
    <row r="49" spans="5:15" ht="30.6" x14ac:dyDescent="0.25">
      <c r="E49" s="142">
        <f>'Krok 1- Kalkulačka '!B126</f>
        <v>40</v>
      </c>
      <c r="F49" s="142" t="str">
        <f>'Krok 1- Kalkulačka '!C126</f>
        <v>Vydanie licencie na zachádzanie na železničnú infraštruktúru</v>
      </c>
      <c r="G49" s="142" t="str">
        <f>'Krok 1- Kalkulačka '!E126</f>
        <v>položka 89 písm. b) bod 1 + Čl. II</v>
      </c>
      <c r="H49" s="142" t="str">
        <f>'Krok 1- Kalkulačka '!F126</f>
        <v>SK</v>
      </c>
      <c r="I49" s="142">
        <f>'Krok 1- Kalkulačka '!G126</f>
        <v>45078</v>
      </c>
      <c r="J49" s="142" t="str">
        <f>'Krok 1- Kalkulačka '!H126</f>
        <v>dráhový podnik</v>
      </c>
      <c r="K49" s="142">
        <f>'Krok 1- Kalkulačka '!I126</f>
        <v>45</v>
      </c>
      <c r="L49" s="142">
        <f>'Krok 1- Kalkulačka '!L126</f>
        <v>0</v>
      </c>
      <c r="M49" s="143">
        <f>'Krok 1- Kalkulačka '!CC126</f>
        <v>6.666666666666667</v>
      </c>
      <c r="N49" s="143">
        <f>'Krok 1- Kalkulačka '!CD126</f>
        <v>300</v>
      </c>
      <c r="O49" s="142" t="str">
        <f>'Krok 1- Kalkulačka '!M126</f>
        <v>Out (znižuje náklady)</v>
      </c>
    </row>
    <row r="50" spans="5:15" ht="30.6" x14ac:dyDescent="0.25">
      <c r="E50" s="142">
        <f>'Krok 1- Kalkulačka '!B129</f>
        <v>41</v>
      </c>
      <c r="F50" s="142" t="str">
        <f>'Krok 1- Kalkulačka '!C129</f>
        <v>Obnovenie platnosti pozastavenej licencie na poskytovanie dopravných služieb na dráhe na žiadosť držiteľa</v>
      </c>
      <c r="G50" s="142" t="str">
        <f>'Krok 1- Kalkulačka '!E129</f>
        <v>položka 89 písm. b) bod 1 + Čl. II</v>
      </c>
      <c r="H50" s="142" t="str">
        <f>'Krok 1- Kalkulačka '!F129</f>
        <v>SK</v>
      </c>
      <c r="I50" s="142">
        <f>'Krok 1- Kalkulačka '!G129</f>
        <v>45078</v>
      </c>
      <c r="J50" s="142" t="str">
        <f>'Krok 1- Kalkulačka '!H129</f>
        <v>dráhový podnik</v>
      </c>
      <c r="K50" s="142">
        <f>'Krok 1- Kalkulačka '!I129</f>
        <v>45</v>
      </c>
      <c r="L50" s="142">
        <f>'Krok 1- Kalkulačka '!L129</f>
        <v>0</v>
      </c>
      <c r="M50" s="143">
        <f>'Krok 1- Kalkulačka '!CC129</f>
        <v>0.73333333333333328</v>
      </c>
      <c r="N50" s="143">
        <f>'Krok 1- Kalkulačka '!CD129</f>
        <v>33</v>
      </c>
      <c r="O50" s="142" t="str">
        <f>'Krok 1- Kalkulačka '!M129</f>
        <v>In (zvyšuje náklady)</v>
      </c>
    </row>
    <row r="51" spans="5:15" ht="30.6" x14ac:dyDescent="0.25">
      <c r="E51" s="142">
        <f>'Krok 1- Kalkulačka '!B132</f>
        <v>42</v>
      </c>
      <c r="F51" s="142" t="str">
        <f>'Krok 1- Kalkulačka '!C132</f>
        <v>Vykonanie skúšky o odbornej spôsobilosti na vykonávanie: obsluhy určeného technického zariadenia a na prácu s určeným technickým 
zariadením</v>
      </c>
      <c r="G51" s="142" t="str">
        <f>'Krok 1- Kalkulačka '!E132</f>
        <v xml:space="preserve">položka 203 písm. e) bod 2 </v>
      </c>
      <c r="H51" s="142" t="str">
        <f>'Krok 1- Kalkulačka '!F132</f>
        <v>SK</v>
      </c>
      <c r="I51" s="142">
        <f>'Krok 1- Kalkulačka '!G132</f>
        <v>45078</v>
      </c>
      <c r="J51" s="142" t="str">
        <f>'Krok 1- Kalkulačka '!H132</f>
        <v>dráhový podnik</v>
      </c>
      <c r="K51" s="142">
        <f>'Krok 1- Kalkulačka '!I132</f>
        <v>45</v>
      </c>
      <c r="L51" s="142">
        <f>'Krok 1- Kalkulačka '!L132</f>
        <v>0</v>
      </c>
      <c r="M51" s="143">
        <f>'Krok 1- Kalkulačka '!CC132</f>
        <v>0.36666666666666664</v>
      </c>
      <c r="N51" s="143">
        <f>'Krok 1- Kalkulačka '!CD132</f>
        <v>16.5</v>
      </c>
      <c r="O51" s="142" t="str">
        <f>'Krok 1- Kalkulačka '!M132</f>
        <v>In (zvyšuje náklady)</v>
      </c>
    </row>
    <row r="52" spans="5:15" x14ac:dyDescent="0.25">
      <c r="E52" s="142">
        <f>'Krok 1- Kalkulačka '!B135</f>
        <v>43</v>
      </c>
      <c r="F52" s="142" t="str">
        <f>'Krok 1- Kalkulačka '!C135</f>
        <v>Udeľovanie licencií - poistenie</v>
      </c>
      <c r="G52" s="142" t="str">
        <f>'Krok 1- Kalkulačka '!E135</f>
        <v>§ 11 ods. 5</v>
      </c>
      <c r="H52" s="142" t="str">
        <f>'Krok 1- Kalkulačka '!F135</f>
        <v>SK</v>
      </c>
      <c r="I52" s="142">
        <f>'Krok 1- Kalkulačka '!G135</f>
        <v>45078</v>
      </c>
      <c r="J52" s="142" t="str">
        <f>'Krok 1- Kalkulačka '!H135</f>
        <v>dráhový podnik</v>
      </c>
      <c r="K52" s="142">
        <f>'Krok 1- Kalkulačka '!I135</f>
        <v>45</v>
      </c>
      <c r="L52" s="142">
        <f>'Krok 1- Kalkulačka '!L135</f>
        <v>0</v>
      </c>
      <c r="M52" s="143">
        <f>'Krok 1- Kalkulačka '!CC135</f>
        <v>5500</v>
      </c>
      <c r="N52" s="143">
        <f>'Krok 1- Kalkulačka '!CD135</f>
        <v>247500</v>
      </c>
      <c r="O52" s="142" t="str">
        <f>'Krok 1- Kalkulačka '!M135</f>
        <v>In (zvyšuje náklady)</v>
      </c>
    </row>
    <row r="53" spans="5:15" x14ac:dyDescent="0.25">
      <c r="E53" s="142">
        <f>'Krok 1- Kalkulačka '!B138</f>
        <v>44</v>
      </c>
      <c r="F53" s="142" t="str">
        <f>'Krok 1- Kalkulačka '!C138</f>
        <v>Licencia na zachádzanie na železničnú infraštruktúru</v>
      </c>
      <c r="G53" s="142" t="str">
        <f>'Krok 1- Kalkulačka '!E138</f>
        <v>Čl.III</v>
      </c>
      <c r="H53" s="142" t="str">
        <f>'Krok 1- Kalkulačka '!F138</f>
        <v>SK</v>
      </c>
      <c r="I53" s="142">
        <f>'Krok 1- Kalkulačka '!G138</f>
        <v>45078</v>
      </c>
      <c r="J53" s="142" t="str">
        <f>'Krok 1- Kalkulačka '!H138</f>
        <v>dráhový podnik</v>
      </c>
      <c r="K53" s="142">
        <f>'Krok 1- Kalkulačka '!I138</f>
        <v>45</v>
      </c>
      <c r="L53" s="142">
        <f>'Krok 1- Kalkulačka '!L138</f>
        <v>0</v>
      </c>
      <c r="M53" s="143">
        <f>'Krok 1- Kalkulačka '!CC138</f>
        <v>8740.52734375</v>
      </c>
      <c r="N53" s="143">
        <f>'Krok 1- Kalkulačka '!CD138</f>
        <v>393323.73046875</v>
      </c>
      <c r="O53" s="142" t="str">
        <f>'Krok 1- Kalkulačka '!M138</f>
        <v>Out (znižuje náklady)</v>
      </c>
    </row>
    <row r="54" spans="5:15" x14ac:dyDescent="0.25">
      <c r="E54" s="142">
        <f>'Krok 1- Kalkulačka '!B141</f>
        <v>45</v>
      </c>
      <c r="F54" s="142" t="str">
        <f>'Krok 1- Kalkulačka '!C141</f>
        <v>Udeľovanie licencií, výpis z registra trestov</v>
      </c>
      <c r="G54" s="142" t="str">
        <f>'Krok 1- Kalkulačka '!E141</f>
        <v xml:space="preserve">§ 11 ods. 2 </v>
      </c>
      <c r="H54" s="142" t="str">
        <f>'Krok 1- Kalkulačka '!F141</f>
        <v>SK</v>
      </c>
      <c r="I54" s="142">
        <f>'Krok 1- Kalkulačka '!G141</f>
        <v>45078</v>
      </c>
      <c r="J54" s="142" t="str">
        <f>'Krok 1- Kalkulačka '!H141</f>
        <v>dráhový podnik</v>
      </c>
      <c r="K54" s="142">
        <f>'Krok 1- Kalkulačka '!I141</f>
        <v>45</v>
      </c>
      <c r="L54" s="142">
        <f>'Krok 1- Kalkulačka '!L141</f>
        <v>0</v>
      </c>
      <c r="M54" s="143">
        <f>'Krok 1- Kalkulačka '!CC141</f>
        <v>4.8140234374999995</v>
      </c>
      <c r="N54" s="143">
        <f>'Krok 1- Kalkulačka '!CD141</f>
        <v>216.63105468750001</v>
      </c>
      <c r="O54" s="142" t="str">
        <f>'Krok 1- Kalkulačka '!M141</f>
        <v>Out (znižuje náklady)</v>
      </c>
    </row>
    <row r="55" spans="5:15" ht="30.6" x14ac:dyDescent="0.25">
      <c r="E55" s="142">
        <f>'Krok 1- Kalkulačka '!B144</f>
        <v>46</v>
      </c>
      <c r="F55" s="142" t="str">
        <f>'Krok 1- Kalkulačka '!C144</f>
        <v>Udeľovanie licencií - zodpovedný zástupca</v>
      </c>
      <c r="G55" s="142" t="str">
        <f>'Krok 1- Kalkulačka '!E144</f>
        <v>§ 11 ods. 4 + § 12 ods. 2 písm. c</v>
      </c>
      <c r="H55" s="142" t="str">
        <f>'Krok 1- Kalkulačka '!F144</f>
        <v>SK</v>
      </c>
      <c r="I55" s="142">
        <f>'Krok 1- Kalkulačka '!G144</f>
        <v>45078</v>
      </c>
      <c r="J55" s="142" t="str">
        <f>'Krok 1- Kalkulačka '!H144</f>
        <v>dráhový podnik</v>
      </c>
      <c r="K55" s="142">
        <f>'Krok 1- Kalkulačka '!I144</f>
        <v>45</v>
      </c>
      <c r="L55" s="142">
        <f>'Krok 1- Kalkulačka '!L144</f>
        <v>0</v>
      </c>
      <c r="M55" s="143">
        <f>'Krok 1- Kalkulačka '!CC144</f>
        <v>19647</v>
      </c>
      <c r="N55" s="143">
        <f>'Krok 1- Kalkulačka '!CD144</f>
        <v>884115</v>
      </c>
      <c r="O55" s="142" t="str">
        <f>'Krok 1- Kalkulačka '!M144</f>
        <v>Out (znižuje náklady)</v>
      </c>
    </row>
    <row r="56" spans="5:15" x14ac:dyDescent="0.25">
      <c r="E56" s="142">
        <f>'Krok 1- Kalkulačka '!B147</f>
        <v>47</v>
      </c>
      <c r="F56" s="142">
        <f>'Krok 1- Kalkulačka '!C147</f>
        <v>0</v>
      </c>
      <c r="G56" s="142">
        <f>'Krok 1- Kalkulačka '!E147</f>
        <v>0</v>
      </c>
      <c r="H56" s="142">
        <f>'Krok 1- Kalkulačka '!F147</f>
        <v>0</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f>'Krok 1- Kalkulačka '!M147</f>
        <v>0</v>
      </c>
    </row>
    <row r="57" spans="5:15" x14ac:dyDescent="0.25">
      <c r="E57" s="142">
        <f>'Krok 1- Kalkulačka '!B150</f>
        <v>48</v>
      </c>
      <c r="F57" s="142">
        <f>'Krok 1- Kalkulačka '!C150</f>
        <v>0</v>
      </c>
      <c r="G57" s="142">
        <f>'Krok 1- Kalkulačka '!E150</f>
        <v>0</v>
      </c>
      <c r="H57" s="142">
        <f>'Krok 1- Kalkulačka '!F150</f>
        <v>0</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f>'Krok 1- Kalkulačka '!M150</f>
        <v>0</v>
      </c>
    </row>
    <row r="58" spans="5:15" x14ac:dyDescent="0.25">
      <c r="E58" s="142">
        <f>'Krok 1- Kalkulačka '!B153</f>
        <v>49</v>
      </c>
      <c r="F58" s="142">
        <f>'Krok 1- Kalkulačka '!C153</f>
        <v>0</v>
      </c>
      <c r="G58" s="142">
        <f>'Krok 1- Kalkulačka '!E153</f>
        <v>0</v>
      </c>
      <c r="H58" s="142">
        <f>'Krok 1- Kalkulačka '!F153</f>
        <v>0</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f>'Krok 1- Kalkulačka '!M153</f>
        <v>0</v>
      </c>
    </row>
    <row r="59" spans="5:15" x14ac:dyDescent="0.25">
      <c r="E59" s="142">
        <f>'Krok 1- Kalkulačka '!B156</f>
        <v>50</v>
      </c>
      <c r="F59" s="142">
        <f>'Krok 1- Kalkulačka '!C156</f>
        <v>0</v>
      </c>
      <c r="G59" s="142">
        <f>'Krok 1- Kalkulačka '!E156</f>
        <v>0</v>
      </c>
      <c r="H59" s="142">
        <f>'Krok 1- Kalkulačka '!F156</f>
        <v>0</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f>'Krok 1- Kalkulačka '!M156</f>
        <v>0</v>
      </c>
    </row>
    <row r="60" spans="5:15" x14ac:dyDescent="0.25">
      <c r="E60" s="81"/>
    </row>
    <row r="61" spans="5:15" x14ac:dyDescent="0.25">
      <c r="E61" s="81"/>
    </row>
    <row r="62" spans="5:15" x14ac:dyDescent="0.25">
      <c r="E62" s="81"/>
    </row>
    <row r="63" spans="5:15" x14ac:dyDescent="0.25">
      <c r="E63" s="81"/>
    </row>
    <row r="64" spans="5:15" x14ac:dyDescent="0.25">
      <c r="E64" s="81"/>
    </row>
    <row r="65" spans="5:5" x14ac:dyDescent="0.25">
      <c r="E65" s="81"/>
    </row>
    <row r="66" spans="5:5" x14ac:dyDescent="0.25">
      <c r="E66" s="81"/>
    </row>
    <row r="67" spans="5:5" x14ac:dyDescent="0.25">
      <c r="E67" s="81"/>
    </row>
    <row r="68" spans="5:5" x14ac:dyDescent="0.25">
      <c r="E68" s="81"/>
    </row>
    <row r="69" spans="5:5" x14ac:dyDescent="0.25">
      <c r="E69" s="81"/>
    </row>
    <row r="70" spans="5:5" x14ac:dyDescent="0.25">
      <c r="E70" s="81"/>
    </row>
    <row r="71" spans="5:5" x14ac:dyDescent="0.25">
      <c r="E71" s="81"/>
    </row>
    <row r="72" spans="5:5" x14ac:dyDescent="0.25">
      <c r="E72" s="81"/>
    </row>
    <row r="73" spans="5:5" x14ac:dyDescent="0.25">
      <c r="E73" s="81"/>
    </row>
    <row r="74" spans="5:5" x14ac:dyDescent="0.25">
      <c r="E74" s="81"/>
    </row>
    <row r="75" spans="5:5" x14ac:dyDescent="0.25">
      <c r="E75" s="81"/>
    </row>
    <row r="76" spans="5:5" x14ac:dyDescent="0.25">
      <c r="E76" s="81"/>
    </row>
    <row r="77" spans="5:5" x14ac:dyDescent="0.25">
      <c r="E77" s="81"/>
    </row>
    <row r="78" spans="5:5" x14ac:dyDescent="0.25">
      <c r="E78" s="81"/>
    </row>
    <row r="79" spans="5:5" x14ac:dyDescent="0.25">
      <c r="E79" s="81"/>
    </row>
    <row r="80" spans="5:5" x14ac:dyDescent="0.25">
      <c r="E80" s="81"/>
    </row>
    <row r="81" spans="5:5" x14ac:dyDescent="0.25">
      <c r="E81" s="81"/>
    </row>
    <row r="82" spans="5:5" x14ac:dyDescent="0.25">
      <c r="E82" s="81"/>
    </row>
    <row r="83" spans="5:5" x14ac:dyDescent="0.25">
      <c r="E83" s="81"/>
    </row>
    <row r="84" spans="5:5" x14ac:dyDescent="0.25">
      <c r="E84" s="81"/>
    </row>
    <row r="85" spans="5:5" x14ac:dyDescent="0.25">
      <c r="E85" s="81"/>
    </row>
    <row r="86" spans="5:5" x14ac:dyDescent="0.25">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C0C8C3C1E3DCC44BECE3792677AD011" ma:contentTypeVersion="0" ma:contentTypeDescription="Umožňuje vytvoriť nový dokument." ma:contentTypeScope="" ma:versionID="85fc4bdbf09a6aa5742b4e3db9523750">
  <xsd:schema xmlns:xsd="http://www.w3.org/2001/XMLSchema" xmlns:xs="http://www.w3.org/2001/XMLSchema" xmlns:p="http://schemas.microsoft.com/office/2006/metadata/properties" xmlns:ns2="e60a29af-d413-48d4-bd90-fe9d2a897e4b" targetNamespace="http://schemas.microsoft.com/office/2006/metadata/properties" ma:root="true" ma:fieldsID="d088e84141cffc04886a2632a8c86973" ns2:_="">
    <xsd:import namespace="e60a29af-d413-48d4-bd90-fe9d2a897e4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29af-d413-48d4-bd90-fe9d2a897e4b" elementFormDefault="qualified">
    <xsd:import namespace="http://schemas.microsoft.com/office/2006/documentManagement/types"/>
    <xsd:import namespace="http://schemas.microsoft.com/office/infopath/2007/PartnerControls"/>
    <xsd:element name="_dlc_DocId" ma:index="8" nillable="true" ma:displayName="Hodnota identifikátora dokumentu" ma:description="Hodnota identifikátora dokumentu priradená k tejto položke." ma:internalName="_dlc_DocId" ma:readOnly="true">
      <xsd:simpleType>
        <xsd:restriction base="dms:Text"/>
      </xsd:simpleType>
    </xsd:element>
    <xsd:element name="_dlc_DocIdUrl" ma:index="9" nillable="true" ma:displayName="Identifikátor dokumentu" ma:description="Trvalé prepojenie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60a29af-d413-48d4-bd90-fe9d2a897e4b">WKX3UHSAJ2R6-2-1199218</_dlc_DocId>
    <_dlc_DocIdUrl xmlns="e60a29af-d413-48d4-bd90-fe9d2a897e4b">
      <Url>https://ovdmasv601/sites/DMS/_layouts/15/DocIdRedir.aspx?ID=WKX3UHSAJ2R6-2-1199218</Url>
      <Description>WKX3UHSAJ2R6-2-1199218</Description>
    </_dlc_DocIdUrl>
  </documentManagement>
</p:properties>
</file>

<file path=customXml/itemProps1.xml><?xml version="1.0" encoding="utf-8"?>
<ds:datastoreItem xmlns:ds="http://schemas.openxmlformats.org/officeDocument/2006/customXml" ds:itemID="{85DA5542-AFE0-4A14-BDF9-F8F9738F1CC8}"/>
</file>

<file path=customXml/itemProps2.xml><?xml version="1.0" encoding="utf-8"?>
<ds:datastoreItem xmlns:ds="http://schemas.openxmlformats.org/officeDocument/2006/customXml" ds:itemID="{F868872B-3D12-407C-ADB8-F822E1315C57}"/>
</file>

<file path=customXml/itemProps3.xml><?xml version="1.0" encoding="utf-8"?>
<ds:datastoreItem xmlns:ds="http://schemas.openxmlformats.org/officeDocument/2006/customXml" ds:itemID="{28EEB24E-A2F1-4F23-B2F4-9F74410ECFFC}"/>
</file>

<file path=customXml/itemProps4.xml><?xml version="1.0" encoding="utf-8"?>
<ds:datastoreItem xmlns:ds="http://schemas.openxmlformats.org/officeDocument/2006/customXml" ds:itemID="{9CB0A123-5ACB-4A58-9FEC-73E1F2B383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Horváthová, Andrea</cp:lastModifiedBy>
  <cp:lastPrinted>2020-07-31T11:00:31Z</cp:lastPrinted>
  <dcterms:created xsi:type="dcterms:W3CDTF">2014-07-30T13:24:38Z</dcterms:created>
  <dcterms:modified xsi:type="dcterms:W3CDTF">2023-02-07T11:35:31Z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0x0101006C0C8C3C1E3DCC44BECE3792677AD011</vt:lpwstr>
  </property>
  <property fmtid="{D5CDD505-2E9C-101B-9397-08002B2CF9AE}" pid="3" name="_dlc_DocIdItemGuid">
    <vt:lpwstr>fc3cd9b3-ede8-448d-9df3-d52cbc6dcc9f</vt:lpwstr>
  </property>
</Properties>
</file>